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105" tabRatio="601" activeTab="2"/>
  </bookViews>
  <sheets>
    <sheet name="P&amp;L" sheetId="1" r:id="rId1"/>
    <sheet name="BSheet" sheetId="2" r:id="rId2"/>
    <sheet name="Notes2" sheetId="3" r:id="rId3"/>
  </sheets>
  <externalReferences>
    <externalReference r:id="rId6"/>
    <externalReference r:id="rId7"/>
  </externalReferences>
  <definedNames>
    <definedName name="_xlnm.Print_Area" localSheetId="1">'BSheet'!$A$1:$I$55</definedName>
    <definedName name="_xlnm.Print_Area" localSheetId="0">'P&amp;L'!$A$1:$J$49</definedName>
  </definedNames>
  <calcPr fullCalcOnLoad="1" iterate="1" iterateCount="1" iterateDelta="0.001"/>
</workbook>
</file>

<file path=xl/sharedStrings.xml><?xml version="1.0" encoding="utf-8"?>
<sst xmlns="http://schemas.openxmlformats.org/spreadsheetml/2006/main" count="225" uniqueCount="136">
  <si>
    <t>CONSOLIDATED INCOME STATEMENT</t>
  </si>
  <si>
    <t>INDIVIDUAL QUARTER</t>
  </si>
  <si>
    <t>CUMULATIVE QUARTER</t>
  </si>
  <si>
    <t>CURRENT</t>
  </si>
  <si>
    <t>PRECEDING YEAR</t>
  </si>
  <si>
    <t xml:space="preserve">CURRENT </t>
  </si>
  <si>
    <t>YEAR</t>
  </si>
  <si>
    <t>CORRESPONDING</t>
  </si>
  <si>
    <t>QUARTER</t>
  </si>
  <si>
    <t>TO DATE</t>
  </si>
  <si>
    <t>PERIOD</t>
  </si>
  <si>
    <t>RM'000</t>
  </si>
  <si>
    <t>(a)</t>
  </si>
  <si>
    <t>Turnover</t>
  </si>
  <si>
    <t>NR</t>
  </si>
  <si>
    <t>(b)</t>
  </si>
  <si>
    <t>Investment income</t>
  </si>
  <si>
    <t xml:space="preserve">(c) </t>
  </si>
  <si>
    <t>Other income including interest income</t>
  </si>
  <si>
    <t>Operating profit  before interest on borrowings, depreciation and amortisation, exceptional items, income tax, minority interest and extraordinary items</t>
  </si>
  <si>
    <t>Interest on borrowings</t>
  </si>
  <si>
    <t>(c)</t>
  </si>
  <si>
    <t>Depreciation and amortisation</t>
  </si>
  <si>
    <t>(d)</t>
  </si>
  <si>
    <t>Exceptional items</t>
  </si>
  <si>
    <t>(e)</t>
  </si>
  <si>
    <t>Operating profit after interest on borrowings, depreciation and amortisation and exceptional items but before income tax, minority interests and extraordinary items</t>
  </si>
  <si>
    <t>(f)</t>
  </si>
  <si>
    <t>Share in the results of associated companies</t>
  </si>
  <si>
    <t>(g)</t>
  </si>
  <si>
    <t>Profit before taxation, minority interests and extraordinary items</t>
  </si>
  <si>
    <t>(h)</t>
  </si>
  <si>
    <t>Taxation</t>
  </si>
  <si>
    <t>(i)</t>
  </si>
  <si>
    <t>Profit after taxation before deducting minority interests</t>
  </si>
  <si>
    <t xml:space="preserve">       </t>
  </si>
  <si>
    <t xml:space="preserve">(ii)   </t>
  </si>
  <si>
    <t>Less minority interests</t>
  </si>
  <si>
    <t>(j)</t>
  </si>
  <si>
    <t>Profit after taxation attributable to members of the company</t>
  </si>
  <si>
    <t>(k)</t>
  </si>
  <si>
    <t>Extraordinary items</t>
  </si>
  <si>
    <t xml:space="preserve">(iii)   </t>
  </si>
  <si>
    <t>Extraordinary items attributable to members of the company</t>
  </si>
  <si>
    <t xml:space="preserve">        </t>
  </si>
  <si>
    <t>(l)</t>
  </si>
  <si>
    <t>Profit after taxation and extraordinary items attributable to members of the company</t>
  </si>
  <si>
    <t>Earnings per share based on 2(j) above after deducting any provision for preference dividends, if any:-</t>
  </si>
  <si>
    <t>(ii)</t>
  </si>
  <si>
    <t>NA</t>
  </si>
  <si>
    <t>CONSOLIDATED BALANCE SHEET</t>
  </si>
  <si>
    <t>AS AT</t>
  </si>
  <si>
    <t xml:space="preserve">PRECEDING </t>
  </si>
  <si>
    <t>CURRENT QUARTER</t>
  </si>
  <si>
    <t>FINANCIAL YEAR END</t>
  </si>
  <si>
    <t>Fixed Assets</t>
  </si>
  <si>
    <t>Long Term Investments</t>
  </si>
  <si>
    <t>Deferred Expenditure</t>
  </si>
  <si>
    <t>Current assets</t>
  </si>
  <si>
    <t>Stocks and contract work-in-progress</t>
  </si>
  <si>
    <t>Cash and cash equivalent</t>
  </si>
  <si>
    <t>Current Liabilities</t>
  </si>
  <si>
    <t>Short Term Borrowings</t>
  </si>
  <si>
    <t>Trade Creditors</t>
  </si>
  <si>
    <t>Other Creditors</t>
  </si>
  <si>
    <t>Net Current Assets</t>
  </si>
  <si>
    <t>Shareholders' Funds</t>
  </si>
  <si>
    <t>Reserves</t>
  </si>
  <si>
    <t>Share Premium</t>
  </si>
  <si>
    <t>Retained Profits</t>
  </si>
  <si>
    <t>Long Term Borrowings</t>
  </si>
  <si>
    <t>Net tangible assets per share (RM)</t>
  </si>
  <si>
    <t>NOTES</t>
  </si>
  <si>
    <t>The quarterly financial statements have been prepared using the same accounting policies and method of computation as compared with the most recent annual financial statements.</t>
  </si>
  <si>
    <t>There was no exceptional item during the quarter under review.</t>
  </si>
  <si>
    <t>There was no extraordinary item during the quarter under review.</t>
  </si>
  <si>
    <t>The taxation charged does not include any deferred taxation or adjustment for under or over provisions in the previous year.</t>
  </si>
  <si>
    <t>At cost</t>
  </si>
  <si>
    <t>At carrying value</t>
  </si>
  <si>
    <t>At market value</t>
  </si>
  <si>
    <t>Group borrowings at the end of the quarter are as follows:</t>
  </si>
  <si>
    <t>Revolving Underwriting Facility</t>
  </si>
  <si>
    <t>Secured</t>
  </si>
  <si>
    <t>Term Loan I</t>
  </si>
  <si>
    <t>Term Loan II</t>
  </si>
  <si>
    <t>Government Support Loan</t>
  </si>
  <si>
    <t>SHORT TERM</t>
  </si>
  <si>
    <t>Revolving Credit</t>
  </si>
  <si>
    <t>TOTAL BORROWINGS</t>
  </si>
  <si>
    <t>31-Dec-99</t>
  </si>
  <si>
    <t>There was no pre-acquisition profit included in the results of the Group.</t>
  </si>
  <si>
    <t>There was no sale of investments or properties during the quarter under review.</t>
  </si>
  <si>
    <t>LONG TERM</t>
  </si>
  <si>
    <t>The Group has not entered into any financial instruments with off balance sheet risk as at  the date of this report.</t>
  </si>
  <si>
    <t>There is no pending material litigation as at the date of this report.</t>
  </si>
  <si>
    <t xml:space="preserve">Fully diluted </t>
  </si>
  <si>
    <t>Related companies</t>
  </si>
  <si>
    <t>Other debtors</t>
  </si>
  <si>
    <t>Trade debtors</t>
  </si>
  <si>
    <t>Share Capital</t>
  </si>
  <si>
    <t>The business of the Group is not subject to seasonal or cyclical fluctuation.</t>
  </si>
  <si>
    <t>Segmental analysis is not presented as the Group is primarily involved in the operation, maintenance, construction, rehabilitation and refurbishment of water treatment facilities and operates principally in Malaysia.</t>
  </si>
  <si>
    <t>There was no purchase and sale of quoted securities during the quarter under review.</t>
  </si>
  <si>
    <t>Investment in quoted securities are as follows:</t>
  </si>
  <si>
    <t>There was no issuance or repayment of debt and equity securities, share buy backs, share cancellations, shares held as treasury shares and resale of treasury shares during the financial quarter under review.</t>
  </si>
  <si>
    <t>Basic (based on 250,000,000 ordinary      shares) (sen)</t>
  </si>
  <si>
    <t>No dividend has been proposed or declared during the quarter under review (1999:nil).</t>
  </si>
  <si>
    <t>TAN BEE LIAN</t>
  </si>
  <si>
    <t>Secretary</t>
  </si>
  <si>
    <t xml:space="preserve">Kuala Lumpur </t>
  </si>
  <si>
    <t>During the interval between the end of this quarter and the date of this report, no item, transaction or event of a material and unusual nature has arisen which, in the opinion of the Board of Directors, would substantially affect the results of the operations of the Group for the financial quarter under review.</t>
  </si>
  <si>
    <t>By Order of the Board</t>
  </si>
  <si>
    <t>MAICSA 7006285</t>
  </si>
  <si>
    <t>QUARTER ENDED 31.3.2000</t>
  </si>
  <si>
    <t xml:space="preserve">The Board of Directors of Puncak Niaga Holdings Berhad is pleased to announce the unaudited results of the Group for the half year  ended 30 June 2000 as follows: </t>
  </si>
  <si>
    <t>30-Jun-00</t>
  </si>
  <si>
    <t>Term Loan III</t>
  </si>
  <si>
    <t>Term Loan IV</t>
  </si>
  <si>
    <t>Unsecured</t>
  </si>
  <si>
    <t>The Company has been invited by the Federal Economic Planning Unit in January 2000 to take up a 25% equity stake in Syarikat Pengeluar Air Sungai Selangor Sdn Bhd, the concessionaire for the Sungai Selangor Water Supply Scheme Phase 3 (SSP3) Project. The proposed investment has not been finalised yet.</t>
  </si>
  <si>
    <t>(iii)</t>
  </si>
  <si>
    <t>Profit before taxation for the current quarter is consistent with the preceding quarter.</t>
  </si>
  <si>
    <t>Not applicable as the report is prepared for the second quarter.</t>
  </si>
  <si>
    <t>In the normal course of business, the Group provided bank guarantees  to various parties amounting to  RM17,595,480.</t>
  </si>
  <si>
    <t>Hire Purchase</t>
  </si>
  <si>
    <t>The Company has on 20 July 2000 acquired the entire paid up capital of NS Water System Sdn Bhd comprising five (5) ordinary shares of RM1.00 each for a cash consideration of RM5.00.</t>
  </si>
  <si>
    <t>The Company has on 21 July 2000 acquired twenty thousand (20,000) ordinary shares of RM1.00 each, representing 40% of the paid-up capital of NS Water Management Sdn Bhd for  a cash consideration of RM20,000.00.</t>
  </si>
  <si>
    <t>The acquisitions in (ii) and (iii) above have no material effect on the Group's results and financial position as these companies have not commenced business operations.</t>
  </si>
  <si>
    <t>The Company has on 20 April 2000, obtained the Securities Commission's conditional approval on the following proposals:-</t>
  </si>
  <si>
    <t>a bonus issue of  125,000,000 new ordinary shares of RM1.00 each on the basis of one (1) new ordinary   share for every two (2) existing ordinary shares held in the Company ('Bonus Issue'); and</t>
  </si>
  <si>
    <t>a renounceable rights issue of 62,500,000 new ordinary shares of RM1.00 each on the basis of one (1) new ordinary share for every four (4) existing shares held at an issue price of RM1.50 per share ('Rights Issue').</t>
  </si>
  <si>
    <t>The said proposals have been approved by the shareholders of the Company at the Extraordinary General Meeting held on 7 June 2000. Approval-in-principle from KLSE for the admission of the Bonus Shares and Rights Shares to the Official List and for the listing of and quotation for the new shares to be issued pursuant to the Bonus Issue and Rights Issue was obtained on 12 July 2000. The Abridged Prospectus together with the Provisional Allotment Letter and the accompanying forms in respect of the Rights Issue has been despatched to the shareholders of the Company on 11 August 2000.</t>
  </si>
  <si>
    <t>28 August 2000</t>
  </si>
  <si>
    <t>END OF</t>
  </si>
  <si>
    <t>The Group recorded a turnover of RM172.7 million during the first half of 2000. Despite a consistent production volume as compared with the  corresponding period of the preceding year, turnover for the current period is lower as the revenue in relation to 1998 with respect to the take or pay mechanism in the Construction Cum Concession Agreement was only recognised in 1999 upon payment made by Jabatan Bekalan Air Selangor. Correspondingly, profit before taxation of RM47.5 million for the current period is lower compared to RM49.8 million achieved in 1999.</t>
  </si>
  <si>
    <t>The performance of the Group for the year 2000 is expected to be satisfactory with the continuous supply of bulk water from the existing water treatment plants. Total revenue will increase substantially from 2001 upon completion of the Sungai Selangor Phase 2 Stage 2 water treatment plant which is targeted by the end of this year.</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</si>
</sst>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_);_(* \(#,##0.0\);_(* &quot;-&quot;??_);_(@_)"/>
    <numFmt numFmtId="174" formatCode="_(* #,##0.000_);_(* \(#,##0.000\);_(* &quot;-&quot;??_);_(@_)"/>
    <numFmt numFmtId="175" formatCode="_(* #,##0.0000_);_(* \(#,##0.0000\);_(* &quot;-&quot;??_);_(@_)"/>
  </numFmts>
  <fonts count="7">
    <font>
      <sz val="10"/>
      <name val="Arial"/>
      <family val="0"/>
    </font>
    <font>
      <b/>
      <sz val="10"/>
      <name val="Arial"/>
      <family val="2"/>
    </font>
    <font>
      <sz val="6"/>
      <name val="Arial"/>
      <family val="2"/>
    </font>
    <font>
      <sz val="8"/>
      <name val="Arial"/>
      <family val="2"/>
    </font>
    <font>
      <b/>
      <sz val="7"/>
      <name val="Arial"/>
      <family val="2"/>
    </font>
    <font>
      <sz val="7"/>
      <name val="Arial"/>
      <family val="2"/>
    </font>
    <font>
      <b/>
      <sz val="9"/>
      <name val="Arial"/>
      <family val="2"/>
    </font>
  </fonts>
  <fills count="2">
    <fill>
      <patternFill/>
    </fill>
    <fill>
      <patternFill patternType="gray125"/>
    </fill>
  </fills>
  <borders count="5">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2" fillId="0" borderId="0" xfId="0" applyFont="1" applyAlignment="1">
      <alignment/>
    </xf>
    <xf numFmtId="0" fontId="3" fillId="0" borderId="0" xfId="0" applyFont="1" applyAlignment="1">
      <alignment/>
    </xf>
    <xf numFmtId="0" fontId="2" fillId="0" borderId="0" xfId="0" applyFont="1" applyAlignment="1">
      <alignment/>
    </xf>
    <xf numFmtId="172" fontId="3" fillId="0" borderId="0" xfId="15" applyNumberFormat="1" applyFont="1" applyAlignment="1">
      <alignment/>
    </xf>
    <xf numFmtId="43" fontId="3" fillId="0" borderId="0" xfId="15" applyFont="1" applyAlignment="1">
      <alignment horizontal="center"/>
    </xf>
    <xf numFmtId="43" fontId="3" fillId="0" borderId="0" xfId="15" applyFont="1" applyAlignment="1">
      <alignment/>
    </xf>
    <xf numFmtId="43" fontId="0" fillId="0" borderId="0" xfId="15" applyAlignment="1">
      <alignment/>
    </xf>
    <xf numFmtId="172" fontId="3" fillId="0" borderId="0" xfId="0" applyNumberFormat="1" applyFont="1" applyAlignment="1">
      <alignment/>
    </xf>
    <xf numFmtId="0" fontId="3" fillId="0" borderId="0" xfId="0" applyFont="1" applyAlignment="1">
      <alignment horizontal="right"/>
    </xf>
    <xf numFmtId="172" fontId="0" fillId="0" borderId="0" xfId="0" applyNumberFormat="1" applyAlignment="1">
      <alignment/>
    </xf>
    <xf numFmtId="172" fontId="0" fillId="0" borderId="0" xfId="15" applyNumberFormat="1" applyAlignment="1">
      <alignment/>
    </xf>
    <xf numFmtId="172" fontId="1" fillId="0" borderId="0" xfId="0" applyNumberFormat="1" applyFont="1" applyAlignment="1">
      <alignment horizontal="center"/>
    </xf>
    <xf numFmtId="172" fontId="1" fillId="0" borderId="0" xfId="0" applyNumberFormat="1" applyFont="1" applyAlignment="1">
      <alignment horizontal="center" vertical="top" wrapText="1"/>
    </xf>
    <xf numFmtId="172" fontId="0" fillId="0" borderId="1" xfId="15" applyNumberFormat="1" applyBorder="1" applyAlignment="1">
      <alignment/>
    </xf>
    <xf numFmtId="172" fontId="0" fillId="0" borderId="0" xfId="15" applyNumberFormat="1" applyBorder="1" applyAlignment="1">
      <alignment/>
    </xf>
    <xf numFmtId="172" fontId="0" fillId="0" borderId="0" xfId="15" applyNumberFormat="1" applyFont="1" applyAlignment="1">
      <alignment/>
    </xf>
    <xf numFmtId="172" fontId="1" fillId="0" borderId="2" xfId="15" applyNumberFormat="1" applyFont="1" applyBorder="1" applyAlignment="1">
      <alignment/>
    </xf>
    <xf numFmtId="172" fontId="1" fillId="0" borderId="0" xfId="15" applyNumberFormat="1" applyFont="1" applyBorder="1" applyAlignment="1">
      <alignment/>
    </xf>
    <xf numFmtId="43" fontId="0" fillId="0" borderId="0" xfId="15" applyNumberFormat="1" applyAlignment="1">
      <alignment/>
    </xf>
    <xf numFmtId="0" fontId="0" fillId="0" borderId="0" xfId="0" applyAlignment="1">
      <alignment vertical="top"/>
    </xf>
    <xf numFmtId="0" fontId="0" fillId="0" borderId="0" xfId="0" applyAlignment="1">
      <alignment horizontal="right"/>
    </xf>
    <xf numFmtId="15" fontId="5" fillId="0" borderId="0" xfId="0" applyNumberFormat="1" applyFont="1" applyAlignment="1">
      <alignment horizontal="center"/>
    </xf>
    <xf numFmtId="0" fontId="5" fillId="0" borderId="0" xfId="0" applyFont="1" applyAlignment="1">
      <alignment horizontal="center"/>
    </xf>
    <xf numFmtId="0" fontId="5" fillId="0" borderId="0" xfId="0" applyFont="1" applyAlignment="1">
      <alignment/>
    </xf>
    <xf numFmtId="0" fontId="5" fillId="0" borderId="0" xfId="0" applyFont="1" applyAlignment="1">
      <alignment vertical="top"/>
    </xf>
    <xf numFmtId="0" fontId="5" fillId="0" borderId="0" xfId="0" applyFont="1" applyAlignment="1">
      <alignment horizontal="justify" wrapText="1"/>
    </xf>
    <xf numFmtId="0" fontId="5" fillId="0" borderId="0" xfId="0" applyFont="1" applyAlignment="1">
      <alignment vertical="top" wrapText="1"/>
    </xf>
    <xf numFmtId="0" fontId="5" fillId="0" borderId="0" xfId="0" applyFont="1" applyAlignment="1">
      <alignment horizontal="justify"/>
    </xf>
    <xf numFmtId="0" fontId="5" fillId="0" borderId="0" xfId="0" applyFont="1" applyAlignment="1">
      <alignment wrapText="1"/>
    </xf>
    <xf numFmtId="172" fontId="6" fillId="0" borderId="0" xfId="0" applyNumberFormat="1" applyFont="1" applyAlignment="1">
      <alignment horizontal="center" vertical="top" wrapText="1"/>
    </xf>
    <xf numFmtId="172" fontId="3" fillId="0" borderId="0" xfId="15" applyNumberFormat="1" applyFont="1" applyAlignment="1">
      <alignment horizontal="center"/>
    </xf>
    <xf numFmtId="172" fontId="0" fillId="0" borderId="0" xfId="15" applyNumberFormat="1" applyFont="1" applyAlignment="1">
      <alignment/>
    </xf>
    <xf numFmtId="172" fontId="2" fillId="0" borderId="0" xfId="15" applyNumberFormat="1" applyFont="1" applyAlignment="1">
      <alignment horizontal="center"/>
    </xf>
    <xf numFmtId="172" fontId="2" fillId="0" borderId="0" xfId="15" applyNumberFormat="1" applyFont="1" applyAlignment="1">
      <alignment/>
    </xf>
    <xf numFmtId="43" fontId="3" fillId="0" borderId="0" xfId="15" applyNumberFormat="1" applyFont="1" applyAlignment="1">
      <alignment/>
    </xf>
    <xf numFmtId="0" fontId="0" fillId="0" borderId="0" xfId="0" applyAlignment="1" quotePrefix="1">
      <alignment vertical="top"/>
    </xf>
    <xf numFmtId="172" fontId="0" fillId="0" borderId="3" xfId="15" applyNumberFormat="1" applyBorder="1" applyAlignment="1">
      <alignment/>
    </xf>
    <xf numFmtId="172" fontId="0" fillId="0" borderId="4" xfId="15" applyNumberFormat="1" applyBorder="1" applyAlignment="1">
      <alignment/>
    </xf>
    <xf numFmtId="172" fontId="3" fillId="0" borderId="0" xfId="15" applyNumberFormat="1" applyFont="1" applyAlignment="1">
      <alignment/>
    </xf>
    <xf numFmtId="0" fontId="0" fillId="0" borderId="0" xfId="0" applyAlignment="1">
      <alignment horizontal="center" vertical="top"/>
    </xf>
    <xf numFmtId="0" fontId="0" fillId="0" borderId="0" xfId="0" applyAlignment="1">
      <alignment horizontal="center"/>
    </xf>
    <xf numFmtId="0" fontId="0" fillId="0" borderId="0" xfId="0" applyAlignment="1">
      <alignment horizontal="center" vertical="top" wrapText="1"/>
    </xf>
    <xf numFmtId="0" fontId="1" fillId="0" borderId="0" xfId="0" applyFont="1" applyAlignment="1">
      <alignment horizontal="left"/>
    </xf>
    <xf numFmtId="172" fontId="3" fillId="0" borderId="0" xfId="15" applyNumberFormat="1" applyFont="1" applyFill="1" applyAlignment="1">
      <alignment/>
    </xf>
    <xf numFmtId="0" fontId="0" fillId="0" borderId="0" xfId="0" applyAlignment="1">
      <alignment horizontal="justify" vertical="top" wrapText="1"/>
    </xf>
    <xf numFmtId="0" fontId="5" fillId="0" borderId="0" xfId="0" applyFont="1" applyAlignment="1">
      <alignment horizontal="justify" vertical="top" wrapText="1"/>
    </xf>
    <xf numFmtId="0" fontId="4" fillId="0" borderId="0" xfId="0" applyFont="1" applyAlignment="1">
      <alignment horizontal="center"/>
    </xf>
    <xf numFmtId="172" fontId="6" fillId="0" borderId="0" xfId="0" applyNumberFormat="1" applyFont="1" applyAlignment="1" quotePrefix="1">
      <alignment horizontal="right" vertical="top" wrapText="1"/>
    </xf>
    <xf numFmtId="0" fontId="2" fillId="0" borderId="0" xfId="0" applyFont="1" applyAlignment="1">
      <alignment horizontal="right"/>
    </xf>
    <xf numFmtId="15" fontId="5" fillId="0" borderId="0" xfId="0" applyNumberFormat="1" applyFont="1" applyAlignment="1">
      <alignment horizontal="right"/>
    </xf>
    <xf numFmtId="0" fontId="5" fillId="0" borderId="0" xfId="0" applyFont="1" applyAlignment="1">
      <alignment horizontal="right"/>
    </xf>
    <xf numFmtId="43" fontId="3" fillId="0" borderId="0" xfId="15" applyFont="1" applyAlignment="1">
      <alignment horizontal="right"/>
    </xf>
    <xf numFmtId="15" fontId="0" fillId="0" borderId="0" xfId="0" applyNumberFormat="1" applyAlignment="1" quotePrefix="1">
      <alignment/>
    </xf>
    <xf numFmtId="172" fontId="3" fillId="0" borderId="0" xfId="15"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horizontal="right" vertical="top" wrapText="1"/>
    </xf>
    <xf numFmtId="172" fontId="0" fillId="0" borderId="0" xfId="0" applyNumberFormat="1" applyAlignment="1">
      <alignment horizontal="right"/>
    </xf>
    <xf numFmtId="172" fontId="1" fillId="0" borderId="0" xfId="15" applyNumberFormat="1" applyFont="1" applyAlignment="1">
      <alignment horizontal="right"/>
    </xf>
    <xf numFmtId="172" fontId="1" fillId="0" borderId="0" xfId="15" applyNumberFormat="1" applyFont="1" applyAlignment="1">
      <alignment horizontal="right" vertical="top" wrapText="1"/>
    </xf>
    <xf numFmtId="172" fontId="1" fillId="0" borderId="0" xfId="15" applyNumberFormat="1" applyFont="1" applyAlignment="1">
      <alignment/>
    </xf>
    <xf numFmtId="0" fontId="0" fillId="0" borderId="0" xfId="0" applyAlignment="1">
      <alignment horizontal="justify" vertical="top" wrapText="1"/>
    </xf>
    <xf numFmtId="0" fontId="4" fillId="0" borderId="0" xfId="0" applyFont="1" applyAlignment="1">
      <alignment horizontal="left"/>
    </xf>
    <xf numFmtId="0" fontId="5" fillId="0" borderId="0" xfId="0" applyFont="1" applyAlignment="1">
      <alignment horizontal="justify" vertical="top" wrapText="1"/>
    </xf>
    <xf numFmtId="0" fontId="5" fillId="0" borderId="0" xfId="0" applyFont="1" applyAlignment="1">
      <alignment horizontal="justify" vertical="top"/>
    </xf>
    <xf numFmtId="0" fontId="5" fillId="0" borderId="0" xfId="0" applyFont="1" applyAlignment="1">
      <alignment horizontal="left" vertical="top" wrapText="1"/>
    </xf>
    <xf numFmtId="0" fontId="5" fillId="0" borderId="0" xfId="0" applyFont="1" applyAlignment="1">
      <alignment horizontal="left" vertical="top"/>
    </xf>
    <xf numFmtId="0" fontId="5" fillId="0" borderId="0" xfId="0" applyFont="1" applyAlignment="1">
      <alignment horizontal="justify" vertical="justify" wrapText="1"/>
    </xf>
    <xf numFmtId="0" fontId="4" fillId="0" borderId="0" xfId="0" applyFont="1" applyAlignment="1">
      <alignment horizontal="right"/>
    </xf>
    <xf numFmtId="0" fontId="0" fillId="0" borderId="0" xfId="0" applyAlignment="1">
      <alignment vertical="top" wrapText="1"/>
    </xf>
    <xf numFmtId="0" fontId="0" fillId="0" borderId="0" xfId="0" applyFill="1" applyAlignment="1">
      <alignment horizontal="justify" vertical="justify"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UNCAKOA\FAD$\KHAZ\PNHB\conso3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UNCAKOA\FAD$\KHAZ\PNHB\conso6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mp;L"/>
      <sheetName val="BSheet"/>
      <sheetName val="Adjust"/>
      <sheetName val="ConAdj"/>
      <sheetName val="Sheet2"/>
      <sheetName val="CF"/>
    </sheetNames>
    <sheetDataSet>
      <sheetData sheetId="0">
        <row r="21">
          <cell r="L21">
            <v>85302313</v>
          </cell>
        </row>
        <row r="41">
          <cell r="L41">
            <v>665177</v>
          </cell>
        </row>
        <row r="100">
          <cell r="L100">
            <v>14008639.36</v>
          </cell>
        </row>
        <row r="104">
          <cell r="L104">
            <v>12344662</v>
          </cell>
        </row>
        <row r="117">
          <cell r="L117">
            <v>23282128.75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mp;L"/>
      <sheetName val="BSheet"/>
      <sheetName val="ConAdj"/>
      <sheetName val="Sheet2"/>
      <sheetName val="CF"/>
    </sheetNames>
    <sheetDataSet>
      <sheetData sheetId="0">
        <row r="21">
          <cell r="L21">
            <v>172709164.758627</v>
          </cell>
        </row>
        <row r="41">
          <cell r="L41">
            <v>2652467.83</v>
          </cell>
        </row>
        <row r="101">
          <cell r="L101">
            <v>28235965.96</v>
          </cell>
        </row>
        <row r="105">
          <cell r="L105">
            <v>24657712.54</v>
          </cell>
        </row>
        <row r="118">
          <cell r="L118">
            <v>47542691.60724944</v>
          </cell>
        </row>
      </sheetData>
      <sheetData sheetId="1">
        <row r="7">
          <cell r="L7">
            <v>1602457921.5900002</v>
          </cell>
        </row>
        <row r="11">
          <cell r="L11">
            <v>17520514.01</v>
          </cell>
        </row>
        <row r="15">
          <cell r="L15">
            <v>213184397.16</v>
          </cell>
        </row>
        <row r="17">
          <cell r="L17">
            <v>13616168.33</v>
          </cell>
        </row>
        <row r="19">
          <cell r="L19">
            <v>45050.06</v>
          </cell>
        </row>
        <row r="22">
          <cell r="L22">
            <v>103780295.13</v>
          </cell>
        </row>
        <row r="23">
          <cell r="L23">
            <v>587637.9700000001</v>
          </cell>
        </row>
        <row r="24">
          <cell r="L24">
            <v>147134825.29</v>
          </cell>
        </row>
        <row r="25">
          <cell r="L25">
            <v>112071811.55000003</v>
          </cell>
        </row>
        <row r="26">
          <cell r="L26">
            <v>1651116.81</v>
          </cell>
        </row>
        <row r="30">
          <cell r="L30">
            <v>3663643.92</v>
          </cell>
        </row>
        <row r="32">
          <cell r="L32">
            <v>16731397.219999999</v>
          </cell>
        </row>
        <row r="37">
          <cell r="L37">
            <v>266150655.51</v>
          </cell>
        </row>
        <row r="39">
          <cell r="L39">
            <v>5955528.919999996</v>
          </cell>
        </row>
        <row r="41">
          <cell r="L41">
            <v>28940603.27</v>
          </cell>
        </row>
        <row r="42">
          <cell r="L42">
            <v>47468876.47999994</v>
          </cell>
        </row>
        <row r="43">
          <cell r="L43">
            <v>4825</v>
          </cell>
        </row>
        <row r="44">
          <cell r="L44">
            <v>1246000.9</v>
          </cell>
        </row>
        <row r="52">
          <cell r="L52">
            <v>250000000</v>
          </cell>
        </row>
        <row r="53">
          <cell r="L53">
            <v>102897463.63999999</v>
          </cell>
        </row>
        <row r="56">
          <cell r="L56">
            <v>47542691.60724944</v>
          </cell>
        </row>
        <row r="57">
          <cell r="L57">
            <v>275240973.02</v>
          </cell>
        </row>
        <row r="65">
          <cell r="L65">
            <v>1202763696.5300002</v>
          </cell>
        </row>
        <row r="66">
          <cell r="L66">
            <v>2170966.3699999996</v>
          </cell>
        </row>
        <row r="67">
          <cell r="L67">
            <v>2062498.67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136"/>
  <sheetViews>
    <sheetView view="pageBreakPreview" zoomScaleSheetLayoutView="100" workbookViewId="0" topLeftCell="F20">
      <selection activeCell="F27" sqref="F27"/>
    </sheetView>
  </sheetViews>
  <sheetFormatPr defaultColWidth="9.140625" defaultRowHeight="12.75"/>
  <cols>
    <col min="1" max="1" width="3.140625" style="0" customWidth="1"/>
    <col min="2" max="3" width="3.28125" style="0" customWidth="1"/>
    <col min="4" max="4" width="21.8515625" style="0" customWidth="1"/>
    <col min="5" max="5" width="10.00390625" style="0" customWidth="1"/>
    <col min="6" max="6" width="9.57421875" style="0" customWidth="1"/>
    <col min="7" max="7" width="1.28515625" style="0" customWidth="1"/>
    <col min="8" max="9" width="10.00390625" style="0" customWidth="1"/>
    <col min="10" max="10" width="0.42578125" style="0" customWidth="1"/>
    <col min="11" max="11" width="9.8515625" style="0" customWidth="1"/>
    <col min="12" max="12" width="8.421875" style="0" customWidth="1"/>
    <col min="13" max="13" width="12.8515625" style="0" customWidth="1"/>
    <col min="14" max="14" width="11.7109375" style="0" customWidth="1"/>
    <col min="16" max="16" width="11.8515625" style="0" customWidth="1"/>
  </cols>
  <sheetData>
    <row r="1" spans="1:11" ht="27.75" customHeight="1">
      <c r="A1" s="63" t="s">
        <v>114</v>
      </c>
      <c r="B1" s="63"/>
      <c r="C1" s="63"/>
      <c r="D1" s="63"/>
      <c r="E1" s="63"/>
      <c r="F1" s="63"/>
      <c r="G1" s="63"/>
      <c r="H1" s="63"/>
      <c r="I1" s="63"/>
      <c r="J1" s="44"/>
      <c r="K1" s="44"/>
    </row>
    <row r="2" ht="12.75" customHeight="1"/>
    <row r="3" ht="12.75">
      <c r="A3" s="1" t="s">
        <v>0</v>
      </c>
    </row>
    <row r="4" spans="5:14" ht="12.75">
      <c r="E4" s="70" t="s">
        <v>1</v>
      </c>
      <c r="F4" s="70"/>
      <c r="G4" s="49"/>
      <c r="H4" s="70" t="s">
        <v>2</v>
      </c>
      <c r="I4" s="70"/>
      <c r="M4" s="64" t="s">
        <v>113</v>
      </c>
      <c r="N4" s="64"/>
    </row>
    <row r="5" spans="5:14" ht="12.75">
      <c r="E5" s="51" t="s">
        <v>3</v>
      </c>
      <c r="F5" s="51" t="s">
        <v>4</v>
      </c>
      <c r="G5" s="3"/>
      <c r="H5" s="51" t="s">
        <v>5</v>
      </c>
      <c r="I5" s="51" t="s">
        <v>4</v>
      </c>
      <c r="M5" s="2" t="s">
        <v>3</v>
      </c>
      <c r="N5" s="3" t="s">
        <v>4</v>
      </c>
    </row>
    <row r="6" spans="5:14" ht="12.75">
      <c r="E6" s="51" t="s">
        <v>6</v>
      </c>
      <c r="F6" s="51" t="s">
        <v>7</v>
      </c>
      <c r="G6" s="3"/>
      <c r="H6" s="51" t="s">
        <v>6</v>
      </c>
      <c r="I6" s="51" t="s">
        <v>7</v>
      </c>
      <c r="M6" s="2" t="s">
        <v>6</v>
      </c>
      <c r="N6" s="3" t="s">
        <v>7</v>
      </c>
    </row>
    <row r="7" spans="5:14" ht="12.75">
      <c r="E7" s="51" t="s">
        <v>8</v>
      </c>
      <c r="F7" s="51" t="s">
        <v>8</v>
      </c>
      <c r="G7" s="2"/>
      <c r="H7" s="51" t="s">
        <v>9</v>
      </c>
      <c r="I7" s="51" t="s">
        <v>10</v>
      </c>
      <c r="M7" s="2" t="s">
        <v>8</v>
      </c>
      <c r="N7" s="2" t="s">
        <v>8</v>
      </c>
    </row>
    <row r="8" spans="5:14" ht="12.75">
      <c r="E8" s="52">
        <v>36707</v>
      </c>
      <c r="F8" s="52">
        <v>36341</v>
      </c>
      <c r="G8" s="24"/>
      <c r="H8" s="52">
        <f>E8</f>
        <v>36707</v>
      </c>
      <c r="I8" s="52">
        <f>F8</f>
        <v>36341</v>
      </c>
      <c r="M8" s="24">
        <v>36616</v>
      </c>
      <c r="N8" s="24">
        <v>36250</v>
      </c>
    </row>
    <row r="9" spans="5:14" ht="12.75">
      <c r="E9" s="53" t="s">
        <v>11</v>
      </c>
      <c r="F9" s="53" t="s">
        <v>11</v>
      </c>
      <c r="G9" s="25"/>
      <c r="H9" s="53" t="s">
        <v>11</v>
      </c>
      <c r="I9" s="53" t="s">
        <v>11</v>
      </c>
      <c r="M9" s="25" t="s">
        <v>11</v>
      </c>
      <c r="N9" s="25" t="s">
        <v>11</v>
      </c>
    </row>
    <row r="10" spans="5:14" ht="12.75">
      <c r="E10" s="4"/>
      <c r="F10" s="5"/>
      <c r="G10" s="5"/>
      <c r="H10" s="2"/>
      <c r="I10" s="2"/>
      <c r="M10" s="4"/>
      <c r="N10" s="5"/>
    </row>
    <row r="11" spans="1:14" ht="12.75">
      <c r="A11" s="26">
        <v>1</v>
      </c>
      <c r="B11" s="26" t="s">
        <v>12</v>
      </c>
      <c r="C11" s="26" t="s">
        <v>13</v>
      </c>
      <c r="D11" s="26"/>
      <c r="E11" s="6">
        <f>H11-M11</f>
        <v>87406.85175862702</v>
      </c>
      <c r="F11" s="54" t="s">
        <v>14</v>
      </c>
      <c r="G11" s="7"/>
      <c r="H11" s="6">
        <f>'[2]P&amp;L'!$L$21/1000</f>
        <v>172709.164758627</v>
      </c>
      <c r="I11" s="33">
        <v>178261</v>
      </c>
      <c r="M11" s="6">
        <f>'[1]P&amp;L'!$L$21/1000</f>
        <v>85302.313</v>
      </c>
      <c r="N11" s="7" t="s">
        <v>14</v>
      </c>
    </row>
    <row r="12" spans="1:14" ht="12.75">
      <c r="A12" s="26"/>
      <c r="B12" s="26"/>
      <c r="C12" s="26"/>
      <c r="D12" s="26"/>
      <c r="E12" s="4"/>
      <c r="F12" s="51"/>
      <c r="G12" s="5"/>
      <c r="H12" s="2"/>
      <c r="I12" s="35"/>
      <c r="M12" s="4"/>
      <c r="N12" s="5"/>
    </row>
    <row r="13" spans="1:14" ht="12.75">
      <c r="A13" s="26"/>
      <c r="B13" s="26" t="s">
        <v>15</v>
      </c>
      <c r="C13" s="26" t="s">
        <v>16</v>
      </c>
      <c r="D13" s="26"/>
      <c r="E13" s="6">
        <f>H13-M13</f>
        <v>0</v>
      </c>
      <c r="F13" s="54" t="s">
        <v>14</v>
      </c>
      <c r="G13" s="7"/>
      <c r="H13" s="6">
        <v>0</v>
      </c>
      <c r="I13" s="33">
        <v>0</v>
      </c>
      <c r="M13" s="6">
        <v>0</v>
      </c>
      <c r="N13" s="7" t="s">
        <v>14</v>
      </c>
    </row>
    <row r="14" spans="1:14" ht="12.75">
      <c r="A14" s="26"/>
      <c r="B14" s="26"/>
      <c r="C14" s="26"/>
      <c r="D14" s="26"/>
      <c r="F14" s="51"/>
      <c r="G14" s="5"/>
      <c r="H14" s="4"/>
      <c r="I14" s="35"/>
      <c r="N14" s="5"/>
    </row>
    <row r="15" spans="1:14" ht="12.75">
      <c r="A15" s="26"/>
      <c r="B15" s="26" t="s">
        <v>17</v>
      </c>
      <c r="C15" s="26" t="s">
        <v>18</v>
      </c>
      <c r="D15" s="26"/>
      <c r="E15" s="6">
        <f>H15-M15</f>
        <v>1987.29083</v>
      </c>
      <c r="F15" s="54" t="s">
        <v>14</v>
      </c>
      <c r="G15" s="7"/>
      <c r="H15" s="6">
        <f>'[2]P&amp;L'!$L$41/1000</f>
        <v>2652.46783</v>
      </c>
      <c r="I15" s="33">
        <v>5685</v>
      </c>
      <c r="M15" s="6">
        <f>'[1]P&amp;L'!$L$41/1000</f>
        <v>665.177</v>
      </c>
      <c r="N15" s="7" t="s">
        <v>14</v>
      </c>
    </row>
    <row r="16" spans="1:14" ht="12.75">
      <c r="A16" s="26"/>
      <c r="B16" s="26"/>
      <c r="C16" s="26"/>
      <c r="D16" s="26"/>
      <c r="F16" s="51"/>
      <c r="G16" s="5"/>
      <c r="H16" s="4"/>
      <c r="I16" s="36"/>
      <c r="N16" s="5"/>
    </row>
    <row r="17" spans="1:14" ht="38.25" customHeight="1">
      <c r="A17" s="27">
        <v>2</v>
      </c>
      <c r="B17" s="27" t="s">
        <v>12</v>
      </c>
      <c r="C17" s="65" t="s">
        <v>19</v>
      </c>
      <c r="D17" s="65"/>
      <c r="E17" s="6">
        <f>H17-M17</f>
        <v>50800.93999724944</v>
      </c>
      <c r="F17" s="54" t="s">
        <v>14</v>
      </c>
      <c r="G17" s="7"/>
      <c r="H17" s="46">
        <f>'[2]P&amp;L'!$L$118/1000+H19+H21</f>
        <v>100436.37010724944</v>
      </c>
      <c r="I17" s="46">
        <f>49771+I19+I21</f>
        <v>108741</v>
      </c>
      <c r="M17" s="6">
        <f>'[1]P&amp;L'!$L$117/1000+M19+M21+1</f>
        <v>49635.43011</v>
      </c>
      <c r="N17" s="7" t="s">
        <v>14</v>
      </c>
    </row>
    <row r="18" spans="1:14" ht="12.75">
      <c r="A18" s="26"/>
      <c r="B18" s="26"/>
      <c r="C18" s="26"/>
      <c r="D18" s="26"/>
      <c r="E18" s="4"/>
      <c r="F18" s="51"/>
      <c r="G18" s="5"/>
      <c r="H18" s="5"/>
      <c r="I18" s="36"/>
      <c r="M18" s="4"/>
      <c r="N18" s="5"/>
    </row>
    <row r="19" spans="1:14" ht="12.75">
      <c r="A19" s="26"/>
      <c r="B19" s="26" t="s">
        <v>15</v>
      </c>
      <c r="C19" s="26" t="s">
        <v>20</v>
      </c>
      <c r="D19" s="26"/>
      <c r="E19" s="6">
        <f>H19-M19</f>
        <v>12313.05054</v>
      </c>
      <c r="F19" s="54" t="s">
        <v>14</v>
      </c>
      <c r="G19" s="7"/>
      <c r="H19" s="6">
        <f>'[2]P&amp;L'!$L$105/1000</f>
        <v>24657.71254</v>
      </c>
      <c r="I19" s="33">
        <v>28199</v>
      </c>
      <c r="M19" s="6">
        <f>'[1]P&amp;L'!$L$104/1000</f>
        <v>12344.662</v>
      </c>
      <c r="N19" s="7" t="s">
        <v>14</v>
      </c>
    </row>
    <row r="20" spans="1:9" ht="12.75">
      <c r="A20" s="26"/>
      <c r="B20" s="26"/>
      <c r="C20" s="26"/>
      <c r="D20" s="26"/>
      <c r="F20" s="23"/>
      <c r="H20" s="4"/>
      <c r="I20" s="13"/>
    </row>
    <row r="21" spans="1:14" ht="12.75">
      <c r="A21" s="26"/>
      <c r="B21" s="26" t="s">
        <v>21</v>
      </c>
      <c r="C21" s="26" t="s">
        <v>22</v>
      </c>
      <c r="D21" s="26"/>
      <c r="E21" s="6">
        <f>H21-M21</f>
        <v>14228.326600000002</v>
      </c>
      <c r="F21" s="54" t="s">
        <v>14</v>
      </c>
      <c r="G21" s="7"/>
      <c r="H21" s="6">
        <f>'[2]P&amp;L'!$L$101/1000</f>
        <v>28235.96596</v>
      </c>
      <c r="I21" s="33">
        <v>30771</v>
      </c>
      <c r="M21" s="6">
        <f>'[1]P&amp;L'!$L$100/1000-1</f>
        <v>14007.63936</v>
      </c>
      <c r="N21" s="7" t="s">
        <v>14</v>
      </c>
    </row>
    <row r="22" spans="1:9" ht="12.75">
      <c r="A22" s="26"/>
      <c r="B22" s="26"/>
      <c r="C22" s="26"/>
      <c r="D22" s="26"/>
      <c r="F22" s="23"/>
      <c r="H22" s="4"/>
      <c r="I22" s="13"/>
    </row>
    <row r="23" spans="1:14" ht="12.75">
      <c r="A23" s="26"/>
      <c r="B23" s="26" t="s">
        <v>23</v>
      </c>
      <c r="C23" s="26" t="s">
        <v>24</v>
      </c>
      <c r="D23" s="26"/>
      <c r="E23" s="6">
        <f>H23-M23</f>
        <v>0</v>
      </c>
      <c r="F23" s="54" t="s">
        <v>14</v>
      </c>
      <c r="G23" s="7"/>
      <c r="H23" s="6">
        <v>0</v>
      </c>
      <c r="I23" s="41">
        <v>0</v>
      </c>
      <c r="M23" s="6">
        <f>+O23-V23</f>
        <v>0</v>
      </c>
      <c r="N23" s="7" t="s">
        <v>14</v>
      </c>
    </row>
    <row r="24" spans="1:9" ht="12.75">
      <c r="A24" s="26"/>
      <c r="B24" s="26"/>
      <c r="C24" s="26"/>
      <c r="D24" s="26"/>
      <c r="F24" s="23"/>
      <c r="H24" s="4"/>
      <c r="I24" s="13"/>
    </row>
    <row r="25" spans="1:14" ht="36" customHeight="1">
      <c r="A25" s="26"/>
      <c r="B25" s="27" t="s">
        <v>25</v>
      </c>
      <c r="C25" s="65" t="s">
        <v>26</v>
      </c>
      <c r="D25" s="65"/>
      <c r="E25" s="6">
        <f>H25-M25</f>
        <v>24259.56285724943</v>
      </c>
      <c r="F25" s="54" t="s">
        <v>14</v>
      </c>
      <c r="G25" s="7"/>
      <c r="H25" s="6">
        <f>H17-H19-H21-H23-1</f>
        <v>47541.691607249435</v>
      </c>
      <c r="I25" s="6">
        <f>I17-I19-I21-I23</f>
        <v>49771</v>
      </c>
      <c r="M25" s="6">
        <f>M17-M19-M21-M23-1</f>
        <v>23282.128750000003</v>
      </c>
      <c r="N25" s="7" t="s">
        <v>14</v>
      </c>
    </row>
    <row r="26" spans="1:9" ht="12.75" customHeight="1">
      <c r="A26" s="26"/>
      <c r="B26" s="26"/>
      <c r="C26" s="26"/>
      <c r="D26" s="26"/>
      <c r="F26" s="23"/>
      <c r="I26" s="13"/>
    </row>
    <row r="27" spans="1:14" ht="12.75">
      <c r="A27" s="26"/>
      <c r="B27" s="26" t="s">
        <v>27</v>
      </c>
      <c r="C27" s="26" t="s">
        <v>28</v>
      </c>
      <c r="D27" s="26"/>
      <c r="E27" s="6">
        <f>H27-M27</f>
        <v>0</v>
      </c>
      <c r="F27" s="54" t="s">
        <v>14</v>
      </c>
      <c r="G27" s="7"/>
      <c r="H27" s="9">
        <v>0</v>
      </c>
      <c r="I27" s="33">
        <v>0</v>
      </c>
      <c r="M27" s="6">
        <f>+O27-V27</f>
        <v>0</v>
      </c>
      <c r="N27" s="7" t="s">
        <v>14</v>
      </c>
    </row>
    <row r="28" spans="1:9" ht="12.75">
      <c r="A28" s="26"/>
      <c r="B28" s="26"/>
      <c r="C28" s="26"/>
      <c r="D28" s="26"/>
      <c r="F28" s="23"/>
      <c r="I28" s="13"/>
    </row>
    <row r="29" spans="1:14" ht="18.75" customHeight="1">
      <c r="A29" s="26"/>
      <c r="B29" s="27" t="s">
        <v>29</v>
      </c>
      <c r="C29" s="65" t="s">
        <v>30</v>
      </c>
      <c r="D29" s="66"/>
      <c r="E29" s="6">
        <f>H29-M29</f>
        <v>24259.56285724943</v>
      </c>
      <c r="F29" s="54" t="s">
        <v>14</v>
      </c>
      <c r="G29" s="7"/>
      <c r="H29" s="10">
        <f>+H25+H27</f>
        <v>47541.691607249435</v>
      </c>
      <c r="I29" s="10">
        <f>+I25+I27</f>
        <v>49771</v>
      </c>
      <c r="M29" s="6">
        <f>M25+M27</f>
        <v>23282.128750000003</v>
      </c>
      <c r="N29" s="7" t="s">
        <v>14</v>
      </c>
    </row>
    <row r="30" spans="1:6" ht="12.75">
      <c r="A30" s="26"/>
      <c r="B30" s="26"/>
      <c r="C30" s="26"/>
      <c r="D30" s="26"/>
      <c r="F30" s="23"/>
    </row>
    <row r="31" spans="1:14" ht="12.75">
      <c r="A31" s="26"/>
      <c r="B31" s="26" t="s">
        <v>31</v>
      </c>
      <c r="C31" s="26" t="s">
        <v>32</v>
      </c>
      <c r="D31" s="26"/>
      <c r="E31" s="6">
        <f>H31-M31</f>
        <v>0</v>
      </c>
      <c r="F31" s="54" t="s">
        <v>14</v>
      </c>
      <c r="G31" s="7"/>
      <c r="H31" s="9">
        <v>0</v>
      </c>
      <c r="I31" s="9">
        <v>0</v>
      </c>
      <c r="M31" s="6">
        <f>+O31-V31</f>
        <v>0</v>
      </c>
      <c r="N31" s="7" t="s">
        <v>14</v>
      </c>
    </row>
    <row r="32" spans="1:14" ht="12.75">
      <c r="A32" s="26"/>
      <c r="B32" s="26"/>
      <c r="C32" s="26"/>
      <c r="D32" s="26"/>
      <c r="E32" s="6"/>
      <c r="F32" s="56"/>
      <c r="G32" s="6"/>
      <c r="M32" s="6"/>
      <c r="N32" s="6"/>
    </row>
    <row r="33" spans="1:14" ht="18.75">
      <c r="A33" s="26"/>
      <c r="B33" s="27" t="s">
        <v>33</v>
      </c>
      <c r="C33" s="27" t="s">
        <v>33</v>
      </c>
      <c r="D33" s="28" t="s">
        <v>34</v>
      </c>
      <c r="E33" s="6">
        <f>E29-E31</f>
        <v>24259.56285724943</v>
      </c>
      <c r="F33" s="54" t="s">
        <v>14</v>
      </c>
      <c r="G33" s="7"/>
      <c r="H33" s="6">
        <f>+H29-H31</f>
        <v>47541.691607249435</v>
      </c>
      <c r="I33" s="6">
        <f>+I29-I31</f>
        <v>49771</v>
      </c>
      <c r="M33" s="6">
        <f>M29-M31</f>
        <v>23282.128750000003</v>
      </c>
      <c r="N33" s="7" t="s">
        <v>14</v>
      </c>
    </row>
    <row r="34" spans="1:14" ht="10.5" customHeight="1">
      <c r="A34" s="26"/>
      <c r="B34" s="27"/>
      <c r="C34" s="27"/>
      <c r="D34" s="28" t="s">
        <v>35</v>
      </c>
      <c r="E34" s="6"/>
      <c r="F34" s="56"/>
      <c r="G34" s="6"/>
      <c r="M34" s="6"/>
      <c r="N34" s="6"/>
    </row>
    <row r="35" spans="1:14" ht="12.75">
      <c r="A35" s="26"/>
      <c r="B35" s="26"/>
      <c r="C35" s="26" t="s">
        <v>36</v>
      </c>
      <c r="D35" s="26" t="s">
        <v>37</v>
      </c>
      <c r="E35" s="6">
        <f>H35-M35</f>
        <v>0</v>
      </c>
      <c r="F35" s="54" t="s">
        <v>14</v>
      </c>
      <c r="G35" s="7"/>
      <c r="H35" s="8">
        <v>0</v>
      </c>
      <c r="I35" s="8">
        <v>0</v>
      </c>
      <c r="M35" s="6">
        <f>+O35-V35</f>
        <v>0</v>
      </c>
      <c r="N35" s="7" t="s">
        <v>14</v>
      </c>
    </row>
    <row r="36" spans="1:14" ht="12.75">
      <c r="A36" s="26"/>
      <c r="B36" s="26"/>
      <c r="C36" s="26"/>
      <c r="D36" s="26"/>
      <c r="E36" s="6"/>
      <c r="F36" s="56"/>
      <c r="G36" s="6"/>
      <c r="M36" s="6"/>
      <c r="N36" s="6"/>
    </row>
    <row r="37" spans="1:14" ht="19.5" customHeight="1">
      <c r="A37" s="26"/>
      <c r="B37" s="27" t="s">
        <v>38</v>
      </c>
      <c r="C37" s="67" t="s">
        <v>39</v>
      </c>
      <c r="D37" s="68"/>
      <c r="E37" s="6">
        <f>E33+E35</f>
        <v>24259.56285724943</v>
      </c>
      <c r="F37" s="54" t="s">
        <v>14</v>
      </c>
      <c r="G37" s="7"/>
      <c r="H37" s="10">
        <f>+H33-H35</f>
        <v>47541.691607249435</v>
      </c>
      <c r="I37" s="10">
        <f>+I33-I35</f>
        <v>49771</v>
      </c>
      <c r="M37" s="6">
        <f>M33+M35</f>
        <v>23282.128750000003</v>
      </c>
      <c r="N37" s="7" t="s">
        <v>14</v>
      </c>
    </row>
    <row r="38" spans="1:14" ht="11.25" customHeight="1">
      <c r="A38" s="26"/>
      <c r="B38" s="26"/>
      <c r="C38" s="26"/>
      <c r="D38" s="29"/>
      <c r="E38" s="6"/>
      <c r="F38" s="56"/>
      <c r="G38" s="6"/>
      <c r="M38" s="6"/>
      <c r="N38" s="6"/>
    </row>
    <row r="39" spans="1:14" ht="11.25" customHeight="1">
      <c r="A39" s="26"/>
      <c r="B39" s="26" t="s">
        <v>40</v>
      </c>
      <c r="C39" s="27" t="s">
        <v>33</v>
      </c>
      <c r="D39" s="30" t="s">
        <v>41</v>
      </c>
      <c r="E39" s="6">
        <f>H39-M39</f>
        <v>0</v>
      </c>
      <c r="F39" s="54" t="s">
        <v>14</v>
      </c>
      <c r="G39" s="7"/>
      <c r="H39" s="8">
        <v>0</v>
      </c>
      <c r="I39" s="8">
        <v>0</v>
      </c>
      <c r="M39" s="6">
        <f>+O39-V39</f>
        <v>0</v>
      </c>
      <c r="N39" s="7" t="s">
        <v>14</v>
      </c>
    </row>
    <row r="40" spans="1:14" ht="11.25" customHeight="1">
      <c r="A40" s="26"/>
      <c r="B40" s="26"/>
      <c r="C40" s="26" t="s">
        <v>36</v>
      </c>
      <c r="D40" s="26" t="s">
        <v>37</v>
      </c>
      <c r="E40" s="6">
        <f>E36+E38</f>
        <v>0</v>
      </c>
      <c r="F40" s="54" t="s">
        <v>14</v>
      </c>
      <c r="G40" s="7"/>
      <c r="H40" s="8">
        <v>0</v>
      </c>
      <c r="I40" s="8">
        <v>0</v>
      </c>
      <c r="M40" s="6">
        <f>+O40-V40</f>
        <v>0</v>
      </c>
      <c r="N40" s="7" t="s">
        <v>14</v>
      </c>
    </row>
    <row r="41" spans="1:14" ht="22.5" customHeight="1">
      <c r="A41" s="26"/>
      <c r="B41" s="26"/>
      <c r="C41" s="27" t="s">
        <v>42</v>
      </c>
      <c r="D41" s="48" t="s">
        <v>43</v>
      </c>
      <c r="E41" s="6">
        <f>H41-M41</f>
        <v>0</v>
      </c>
      <c r="F41" s="54" t="s">
        <v>14</v>
      </c>
      <c r="G41" s="7"/>
      <c r="H41" s="8">
        <v>0</v>
      </c>
      <c r="I41" s="8">
        <v>0</v>
      </c>
      <c r="M41" s="6">
        <f>+O41-V41</f>
        <v>0</v>
      </c>
      <c r="N41" s="7" t="s">
        <v>14</v>
      </c>
    </row>
    <row r="42" spans="1:14" ht="12.75">
      <c r="A42" s="26"/>
      <c r="B42" s="26"/>
      <c r="C42" s="26"/>
      <c r="D42" s="31" t="s">
        <v>44</v>
      </c>
      <c r="E42" s="6"/>
      <c r="F42" s="56"/>
      <c r="G42" s="6"/>
      <c r="H42" s="4"/>
      <c r="I42" s="4"/>
      <c r="M42" s="6"/>
      <c r="N42" s="6"/>
    </row>
    <row r="43" spans="1:14" ht="18.75" customHeight="1">
      <c r="A43" s="26"/>
      <c r="B43" s="29" t="s">
        <v>45</v>
      </c>
      <c r="C43" s="69" t="s">
        <v>46</v>
      </c>
      <c r="D43" s="69"/>
      <c r="E43" s="10">
        <f>+E37-E39-E40-E41</f>
        <v>24259.56285724943</v>
      </c>
      <c r="F43" s="54" t="s">
        <v>14</v>
      </c>
      <c r="G43" s="7"/>
      <c r="H43" s="10">
        <f>+H37-H39-H40-H41</f>
        <v>47541.691607249435</v>
      </c>
      <c r="I43" s="10">
        <f>+I37-I39-I40-I41</f>
        <v>49771</v>
      </c>
      <c r="M43" s="10">
        <f>+M37-M39-M40-M41</f>
        <v>23282.128750000003</v>
      </c>
      <c r="N43" s="7" t="s">
        <v>14</v>
      </c>
    </row>
    <row r="44" spans="1:14" ht="12.75">
      <c r="A44" s="26"/>
      <c r="B44" s="26"/>
      <c r="C44" s="26"/>
      <c r="D44" s="26"/>
      <c r="E44" s="6"/>
      <c r="F44" s="56"/>
      <c r="G44" s="6"/>
      <c r="M44" s="6"/>
      <c r="N44" s="6"/>
    </row>
    <row r="45" spans="1:14" ht="29.25" customHeight="1">
      <c r="A45" s="29">
        <v>3</v>
      </c>
      <c r="B45" s="29" t="s">
        <v>12</v>
      </c>
      <c r="C45" s="65" t="s">
        <v>47</v>
      </c>
      <c r="D45" s="65"/>
      <c r="F45" s="56"/>
      <c r="G45" s="6"/>
      <c r="N45" s="6"/>
    </row>
    <row r="46" spans="1:14" ht="20.25" customHeight="1">
      <c r="A46" s="26"/>
      <c r="B46" s="26"/>
      <c r="C46" s="27" t="s">
        <v>33</v>
      </c>
      <c r="D46" s="48" t="s">
        <v>105</v>
      </c>
      <c r="E46" s="37">
        <f>E37/250000*100</f>
        <v>9.703825142899774</v>
      </c>
      <c r="F46" s="54" t="s">
        <v>14</v>
      </c>
      <c r="G46" s="7"/>
      <c r="H46" s="37">
        <f>H37/250000*100</f>
        <v>19.016676642899775</v>
      </c>
      <c r="I46" s="37">
        <f>I37/250000*100</f>
        <v>19.9084</v>
      </c>
      <c r="M46" s="37">
        <f>M37/250000*100</f>
        <v>9.3128515</v>
      </c>
      <c r="N46" s="7" t="s">
        <v>14</v>
      </c>
    </row>
    <row r="47" spans="1:6" ht="11.25" customHeight="1">
      <c r="A47" s="26"/>
      <c r="B47" s="26"/>
      <c r="C47" s="26"/>
      <c r="D47" s="26"/>
      <c r="F47" s="23"/>
    </row>
    <row r="48" spans="1:14" ht="12.75">
      <c r="A48" s="26"/>
      <c r="B48" s="26"/>
      <c r="C48" s="27" t="s">
        <v>48</v>
      </c>
      <c r="D48" s="29" t="s">
        <v>95</v>
      </c>
      <c r="E48" s="11" t="s">
        <v>49</v>
      </c>
      <c r="F48" s="54" t="s">
        <v>14</v>
      </c>
      <c r="G48" s="7"/>
      <c r="H48" s="11" t="s">
        <v>49</v>
      </c>
      <c r="I48" s="54" t="s">
        <v>14</v>
      </c>
      <c r="M48" s="11" t="s">
        <v>49</v>
      </c>
      <c r="N48" s="7" t="s">
        <v>14</v>
      </c>
    </row>
    <row r="49" spans="1:4" ht="12.75" hidden="1">
      <c r="A49" s="5"/>
      <c r="B49" s="5"/>
      <c r="C49" s="5"/>
      <c r="D49" s="5" t="s">
        <v>44</v>
      </c>
    </row>
    <row r="50" spans="1:4" ht="12.75">
      <c r="A50" s="5"/>
      <c r="B50" s="5"/>
      <c r="C50" s="5"/>
      <c r="D50" s="5"/>
    </row>
    <row r="51" spans="1:4" ht="12.75">
      <c r="A51" s="5"/>
      <c r="B51" s="5"/>
      <c r="C51" s="5"/>
      <c r="D51" s="5"/>
    </row>
    <row r="52" spans="1:4" ht="12.75">
      <c r="A52" s="5"/>
      <c r="B52" s="5"/>
      <c r="C52" s="5"/>
      <c r="D52" s="5"/>
    </row>
    <row r="53" spans="1:4" ht="12.75">
      <c r="A53" s="5"/>
      <c r="B53" s="5"/>
      <c r="C53" s="5"/>
      <c r="D53" s="5"/>
    </row>
    <row r="54" spans="1:4" ht="12.75">
      <c r="A54" s="5"/>
      <c r="B54" s="5"/>
      <c r="C54" s="5"/>
      <c r="D54" s="5"/>
    </row>
    <row r="55" spans="1:7" ht="12.75">
      <c r="A55" s="5"/>
      <c r="B55" s="5"/>
      <c r="C55" s="5"/>
      <c r="D55" s="5"/>
      <c r="E55" s="5"/>
      <c r="F55" s="5"/>
      <c r="G55" s="5"/>
    </row>
    <row r="56" spans="1:7" ht="12.75">
      <c r="A56" s="5"/>
      <c r="B56" s="5"/>
      <c r="C56" s="5"/>
      <c r="D56" s="5"/>
      <c r="E56" s="5"/>
      <c r="F56" s="5"/>
      <c r="G56" s="5"/>
    </row>
    <row r="57" spans="1:7" ht="12.75">
      <c r="A57" s="5"/>
      <c r="B57" s="5"/>
      <c r="C57" s="5"/>
      <c r="D57" s="5"/>
      <c r="E57" s="5"/>
      <c r="F57" s="5"/>
      <c r="G57" s="5"/>
    </row>
    <row r="58" spans="1:7" ht="12.75">
      <c r="A58" s="5"/>
      <c r="B58" s="5"/>
      <c r="C58" s="5"/>
      <c r="D58" s="5"/>
      <c r="E58" s="5"/>
      <c r="F58" s="5"/>
      <c r="G58" s="5"/>
    </row>
    <row r="59" spans="1:7" ht="12.75">
      <c r="A59" s="5"/>
      <c r="B59" s="5"/>
      <c r="C59" s="5"/>
      <c r="D59" s="5"/>
      <c r="E59" s="5"/>
      <c r="F59" s="5"/>
      <c r="G59" s="5"/>
    </row>
    <row r="60" spans="1:7" ht="12.75">
      <c r="A60" s="5"/>
      <c r="B60" s="5"/>
      <c r="C60" s="5"/>
      <c r="D60" s="5"/>
      <c r="E60" s="5"/>
      <c r="F60" s="5"/>
      <c r="G60" s="5"/>
    </row>
    <row r="61" spans="1:7" ht="12.75">
      <c r="A61" s="5"/>
      <c r="B61" s="5"/>
      <c r="C61" s="5"/>
      <c r="D61" s="5"/>
      <c r="E61" s="5"/>
      <c r="F61" s="5"/>
      <c r="G61" s="5"/>
    </row>
    <row r="62" spans="1:7" ht="12.75">
      <c r="A62" s="5"/>
      <c r="B62" s="5"/>
      <c r="C62" s="5"/>
      <c r="D62" s="5"/>
      <c r="E62" s="5"/>
      <c r="F62" s="5"/>
      <c r="G62" s="5"/>
    </row>
    <row r="63" spans="1:7" ht="12.75">
      <c r="A63" s="5"/>
      <c r="B63" s="5"/>
      <c r="C63" s="5"/>
      <c r="D63" s="5"/>
      <c r="E63" s="5"/>
      <c r="F63" s="5"/>
      <c r="G63" s="5"/>
    </row>
    <row r="64" spans="1:7" ht="12.75">
      <c r="A64" s="5"/>
      <c r="B64" s="5"/>
      <c r="C64" s="5"/>
      <c r="D64" s="5"/>
      <c r="E64" s="5"/>
      <c r="F64" s="5"/>
      <c r="G64" s="5"/>
    </row>
    <row r="65" spans="1:7" ht="12.75">
      <c r="A65" s="5"/>
      <c r="B65" s="5"/>
      <c r="C65" s="5"/>
      <c r="D65" s="5"/>
      <c r="E65" s="5"/>
      <c r="F65" s="5"/>
      <c r="G65" s="5"/>
    </row>
    <row r="66" spans="1:7" ht="12.75">
      <c r="A66" s="5"/>
      <c r="B66" s="5"/>
      <c r="C66" s="5"/>
      <c r="D66" s="5"/>
      <c r="E66" s="5"/>
      <c r="F66" s="5"/>
      <c r="G66" s="5"/>
    </row>
    <row r="67" spans="1:7" ht="12.75">
      <c r="A67" s="5"/>
      <c r="B67" s="5"/>
      <c r="C67" s="5"/>
      <c r="D67" s="5"/>
      <c r="E67" s="5"/>
      <c r="F67" s="5"/>
      <c r="G67" s="5"/>
    </row>
    <row r="68" spans="1:7" ht="12.75">
      <c r="A68" s="5"/>
      <c r="B68" s="5"/>
      <c r="C68" s="5"/>
      <c r="D68" s="5"/>
      <c r="E68" s="5"/>
      <c r="F68" s="5"/>
      <c r="G68" s="5"/>
    </row>
    <row r="69" spans="1:7" ht="12.75">
      <c r="A69" s="5"/>
      <c r="B69" s="5"/>
      <c r="C69" s="5"/>
      <c r="D69" s="5"/>
      <c r="E69" s="5"/>
      <c r="F69" s="5"/>
      <c r="G69" s="5"/>
    </row>
    <row r="70" spans="1:7" ht="12.75">
      <c r="A70" s="5"/>
      <c r="B70" s="5"/>
      <c r="C70" s="5"/>
      <c r="D70" s="5"/>
      <c r="E70" s="5"/>
      <c r="F70" s="5"/>
      <c r="G70" s="5"/>
    </row>
    <row r="71" spans="1:7" ht="12.75">
      <c r="A71" s="5"/>
      <c r="B71" s="5"/>
      <c r="C71" s="5"/>
      <c r="D71" s="5"/>
      <c r="E71" s="5"/>
      <c r="F71" s="5"/>
      <c r="G71" s="5"/>
    </row>
    <row r="72" spans="1:7" ht="12.75">
      <c r="A72" s="5"/>
      <c r="B72" s="5"/>
      <c r="C72" s="5"/>
      <c r="D72" s="5"/>
      <c r="E72" s="5"/>
      <c r="F72" s="5"/>
      <c r="G72" s="5"/>
    </row>
    <row r="73" spans="1:7" ht="12.75">
      <c r="A73" s="5"/>
      <c r="B73" s="5"/>
      <c r="C73" s="5"/>
      <c r="D73" s="5"/>
      <c r="E73" s="5"/>
      <c r="F73" s="5"/>
      <c r="G73" s="5"/>
    </row>
    <row r="74" spans="1:7" ht="12.75">
      <c r="A74" s="5"/>
      <c r="B74" s="5"/>
      <c r="C74" s="5"/>
      <c r="D74" s="5"/>
      <c r="E74" s="5"/>
      <c r="F74" s="5"/>
      <c r="G74" s="5"/>
    </row>
    <row r="75" spans="1:7" ht="12.75">
      <c r="A75" s="5"/>
      <c r="B75" s="5"/>
      <c r="C75" s="5"/>
      <c r="D75" s="5"/>
      <c r="E75" s="5"/>
      <c r="F75" s="5"/>
      <c r="G75" s="5"/>
    </row>
    <row r="76" spans="1:7" ht="12.75">
      <c r="A76" s="5"/>
      <c r="B76" s="5"/>
      <c r="C76" s="5"/>
      <c r="D76" s="5"/>
      <c r="E76" s="5"/>
      <c r="F76" s="5"/>
      <c r="G76" s="5"/>
    </row>
    <row r="77" spans="1:7" ht="12.75">
      <c r="A77" s="5"/>
      <c r="B77" s="5"/>
      <c r="C77" s="5"/>
      <c r="D77" s="5"/>
      <c r="E77" s="5"/>
      <c r="F77" s="5"/>
      <c r="G77" s="5"/>
    </row>
    <row r="78" spans="1:7" ht="12.75">
      <c r="A78" s="5"/>
      <c r="B78" s="5"/>
      <c r="C78" s="5"/>
      <c r="D78" s="5"/>
      <c r="E78" s="5"/>
      <c r="F78" s="5"/>
      <c r="G78" s="5"/>
    </row>
    <row r="79" spans="1:7" ht="12.75">
      <c r="A79" s="5"/>
      <c r="B79" s="5"/>
      <c r="C79" s="5"/>
      <c r="D79" s="5"/>
      <c r="E79" s="5"/>
      <c r="F79" s="5"/>
      <c r="G79" s="5"/>
    </row>
    <row r="80" spans="1:7" ht="12.75">
      <c r="A80" s="5"/>
      <c r="B80" s="5"/>
      <c r="C80" s="5"/>
      <c r="D80" s="5"/>
      <c r="E80" s="5"/>
      <c r="F80" s="5"/>
      <c r="G80" s="5"/>
    </row>
    <row r="81" spans="1:7" ht="12.75">
      <c r="A81" s="5"/>
      <c r="B81" s="5"/>
      <c r="C81" s="5"/>
      <c r="D81" s="5"/>
      <c r="E81" s="5"/>
      <c r="F81" s="5"/>
      <c r="G81" s="5"/>
    </row>
    <row r="82" spans="1:7" ht="12.75">
      <c r="A82" s="5"/>
      <c r="B82" s="5"/>
      <c r="C82" s="5"/>
      <c r="D82" s="5"/>
      <c r="E82" s="5"/>
      <c r="F82" s="5"/>
      <c r="G82" s="5"/>
    </row>
    <row r="83" spans="1:7" ht="12.75">
      <c r="A83" s="5"/>
      <c r="B83" s="5"/>
      <c r="C83" s="5"/>
      <c r="D83" s="5"/>
      <c r="E83" s="5"/>
      <c r="F83" s="5"/>
      <c r="G83" s="5"/>
    </row>
    <row r="84" spans="1:7" ht="12.75">
      <c r="A84" s="5"/>
      <c r="B84" s="5"/>
      <c r="C84" s="5"/>
      <c r="D84" s="5"/>
      <c r="E84" s="5"/>
      <c r="F84" s="5"/>
      <c r="G84" s="5"/>
    </row>
    <row r="85" spans="1:7" ht="12.75">
      <c r="A85" s="5"/>
      <c r="B85" s="5"/>
      <c r="C85" s="5"/>
      <c r="D85" s="5"/>
      <c r="E85" s="5"/>
      <c r="F85" s="5"/>
      <c r="G85" s="5"/>
    </row>
    <row r="86" spans="1:7" ht="12.75">
      <c r="A86" s="5"/>
      <c r="B86" s="5"/>
      <c r="C86" s="5"/>
      <c r="D86" s="5"/>
      <c r="E86" s="5"/>
      <c r="F86" s="5"/>
      <c r="G86" s="5"/>
    </row>
    <row r="87" spans="1:7" ht="12.75">
      <c r="A87" s="5"/>
      <c r="B87" s="5"/>
      <c r="C87" s="5"/>
      <c r="D87" s="5"/>
      <c r="E87" s="5"/>
      <c r="F87" s="5"/>
      <c r="G87" s="5"/>
    </row>
    <row r="88" spans="1:7" ht="12.75">
      <c r="A88" s="5"/>
      <c r="B88" s="5"/>
      <c r="C88" s="5"/>
      <c r="D88" s="5"/>
      <c r="E88" s="5"/>
      <c r="F88" s="5"/>
      <c r="G88" s="5"/>
    </row>
    <row r="89" spans="1:7" ht="12.75">
      <c r="A89" s="5"/>
      <c r="B89" s="5"/>
      <c r="C89" s="5"/>
      <c r="D89" s="5"/>
      <c r="E89" s="5"/>
      <c r="F89" s="5"/>
      <c r="G89" s="5"/>
    </row>
    <row r="90" spans="1:7" ht="12.75">
      <c r="A90" s="5"/>
      <c r="B90" s="5"/>
      <c r="C90" s="5"/>
      <c r="D90" s="5"/>
      <c r="E90" s="5"/>
      <c r="F90" s="5"/>
      <c r="G90" s="5"/>
    </row>
    <row r="91" spans="1:7" ht="12.75">
      <c r="A91" s="5"/>
      <c r="B91" s="5"/>
      <c r="C91" s="5"/>
      <c r="D91" s="5"/>
      <c r="E91" s="5"/>
      <c r="F91" s="5"/>
      <c r="G91" s="5"/>
    </row>
    <row r="92" spans="1:7" ht="12.75">
      <c r="A92" s="5"/>
      <c r="B92" s="5"/>
      <c r="C92" s="5"/>
      <c r="D92" s="5"/>
      <c r="E92" s="5"/>
      <c r="F92" s="5"/>
      <c r="G92" s="5"/>
    </row>
    <row r="93" spans="1:7" ht="12.75">
      <c r="A93" s="5"/>
      <c r="B93" s="5"/>
      <c r="C93" s="5"/>
      <c r="D93" s="5"/>
      <c r="E93" s="5"/>
      <c r="F93" s="5"/>
      <c r="G93" s="5"/>
    </row>
    <row r="94" spans="1:7" ht="12.75">
      <c r="A94" s="5"/>
      <c r="B94" s="5"/>
      <c r="C94" s="5"/>
      <c r="D94" s="5"/>
      <c r="E94" s="5"/>
      <c r="F94" s="5"/>
      <c r="G94" s="5"/>
    </row>
    <row r="95" spans="1:7" ht="12.75">
      <c r="A95" s="5"/>
      <c r="B95" s="5"/>
      <c r="C95" s="5"/>
      <c r="D95" s="5"/>
      <c r="E95" s="5"/>
      <c r="F95" s="5"/>
      <c r="G95" s="5"/>
    </row>
    <row r="96" spans="1:7" ht="12.75">
      <c r="A96" s="5"/>
      <c r="B96" s="5"/>
      <c r="C96" s="5"/>
      <c r="D96" s="5"/>
      <c r="E96" s="5"/>
      <c r="F96" s="5"/>
      <c r="G96" s="5"/>
    </row>
    <row r="97" spans="1:7" ht="12.75">
      <c r="A97" s="5"/>
      <c r="B97" s="5"/>
      <c r="C97" s="5"/>
      <c r="D97" s="5"/>
      <c r="E97" s="5"/>
      <c r="F97" s="5"/>
      <c r="G97" s="5"/>
    </row>
    <row r="98" spans="1:7" ht="12.75">
      <c r="A98" s="5"/>
      <c r="B98" s="5"/>
      <c r="C98" s="5"/>
      <c r="D98" s="5"/>
      <c r="E98" s="5"/>
      <c r="F98" s="5"/>
      <c r="G98" s="5"/>
    </row>
    <row r="99" spans="1:7" ht="12.75">
      <c r="A99" s="5"/>
      <c r="B99" s="5"/>
      <c r="C99" s="5"/>
      <c r="D99" s="5"/>
      <c r="E99" s="5"/>
      <c r="F99" s="5"/>
      <c r="G99" s="5"/>
    </row>
    <row r="100" spans="1:7" ht="12.75">
      <c r="A100" s="5"/>
      <c r="B100" s="5"/>
      <c r="C100" s="5"/>
      <c r="D100" s="5"/>
      <c r="E100" s="5"/>
      <c r="F100" s="5"/>
      <c r="G100" s="5"/>
    </row>
    <row r="101" spans="1:7" ht="12.75">
      <c r="A101" s="5"/>
      <c r="B101" s="5"/>
      <c r="C101" s="5"/>
      <c r="D101" s="5"/>
      <c r="E101" s="5"/>
      <c r="F101" s="5"/>
      <c r="G101" s="5"/>
    </row>
    <row r="102" spans="1:7" ht="12.75">
      <c r="A102" s="5"/>
      <c r="B102" s="5"/>
      <c r="C102" s="5"/>
      <c r="D102" s="5"/>
      <c r="E102" s="5"/>
      <c r="F102" s="5"/>
      <c r="G102" s="5"/>
    </row>
    <row r="103" spans="1:7" ht="12.75">
      <c r="A103" s="5"/>
      <c r="B103" s="5"/>
      <c r="C103" s="5"/>
      <c r="D103" s="5"/>
      <c r="E103" s="5"/>
      <c r="F103" s="5"/>
      <c r="G103" s="5"/>
    </row>
    <row r="104" spans="1:7" ht="12.75">
      <c r="A104" s="5"/>
      <c r="B104" s="5"/>
      <c r="C104" s="5"/>
      <c r="D104" s="5"/>
      <c r="E104" s="5"/>
      <c r="F104" s="5"/>
      <c r="G104" s="5"/>
    </row>
    <row r="105" spans="1:7" ht="12.75">
      <c r="A105" s="5"/>
      <c r="B105" s="5"/>
      <c r="C105" s="5"/>
      <c r="D105" s="5"/>
      <c r="E105" s="5"/>
      <c r="F105" s="5"/>
      <c r="G105" s="5"/>
    </row>
    <row r="106" spans="1:7" ht="12.75">
      <c r="A106" s="5"/>
      <c r="B106" s="5"/>
      <c r="C106" s="5"/>
      <c r="D106" s="5"/>
      <c r="E106" s="5"/>
      <c r="F106" s="5"/>
      <c r="G106" s="5"/>
    </row>
    <row r="107" spans="1:7" ht="12.75">
      <c r="A107" s="5"/>
      <c r="B107" s="5"/>
      <c r="C107" s="5"/>
      <c r="D107" s="5"/>
      <c r="E107" s="5"/>
      <c r="F107" s="5"/>
      <c r="G107" s="5"/>
    </row>
    <row r="108" spans="1:7" ht="12.75">
      <c r="A108" s="5"/>
      <c r="B108" s="5"/>
      <c r="C108" s="5"/>
      <c r="D108" s="5"/>
      <c r="E108" s="5"/>
      <c r="F108" s="5"/>
      <c r="G108" s="5"/>
    </row>
    <row r="109" spans="1:7" ht="12.75">
      <c r="A109" s="5"/>
      <c r="B109" s="5"/>
      <c r="C109" s="5"/>
      <c r="D109" s="5"/>
      <c r="E109" s="5"/>
      <c r="F109" s="5"/>
      <c r="G109" s="5"/>
    </row>
    <row r="110" spans="1:7" ht="12.75">
      <c r="A110" s="5"/>
      <c r="B110" s="5"/>
      <c r="C110" s="5"/>
      <c r="D110" s="5"/>
      <c r="E110" s="5"/>
      <c r="F110" s="5"/>
      <c r="G110" s="5"/>
    </row>
    <row r="111" spans="1:7" ht="12.75">
      <c r="A111" s="5"/>
      <c r="B111" s="5"/>
      <c r="C111" s="5"/>
      <c r="D111" s="5"/>
      <c r="E111" s="5"/>
      <c r="F111" s="5"/>
      <c r="G111" s="5"/>
    </row>
    <row r="112" spans="1:7" ht="12.75">
      <c r="A112" s="5"/>
      <c r="B112" s="5"/>
      <c r="C112" s="5"/>
      <c r="D112" s="5"/>
      <c r="E112" s="5"/>
      <c r="F112" s="5"/>
      <c r="G112" s="5"/>
    </row>
    <row r="113" spans="1:7" ht="12.75">
      <c r="A113" s="5"/>
      <c r="B113" s="5"/>
      <c r="C113" s="5"/>
      <c r="D113" s="5"/>
      <c r="E113" s="5"/>
      <c r="F113" s="5"/>
      <c r="G113" s="5"/>
    </row>
    <row r="114" spans="1:7" ht="12.75">
      <c r="A114" s="5"/>
      <c r="B114" s="5"/>
      <c r="C114" s="5"/>
      <c r="D114" s="5"/>
      <c r="E114" s="5"/>
      <c r="F114" s="5"/>
      <c r="G114" s="5"/>
    </row>
    <row r="115" spans="1:7" ht="12.75">
      <c r="A115" s="5"/>
      <c r="B115" s="5"/>
      <c r="C115" s="5"/>
      <c r="D115" s="5"/>
      <c r="E115" s="5"/>
      <c r="F115" s="5"/>
      <c r="G115" s="5"/>
    </row>
    <row r="116" spans="1:7" ht="12.75">
      <c r="A116" s="5"/>
      <c r="B116" s="5"/>
      <c r="C116" s="5"/>
      <c r="D116" s="5"/>
      <c r="E116" s="5"/>
      <c r="F116" s="5"/>
      <c r="G116" s="5"/>
    </row>
    <row r="117" spans="1:7" ht="12.75">
      <c r="A117" s="5"/>
      <c r="B117" s="5"/>
      <c r="C117" s="5"/>
      <c r="D117" s="5"/>
      <c r="E117" s="5"/>
      <c r="F117" s="5"/>
      <c r="G117" s="5"/>
    </row>
    <row r="118" spans="1:7" ht="12.75">
      <c r="A118" s="5"/>
      <c r="B118" s="5"/>
      <c r="C118" s="5"/>
      <c r="D118" s="5"/>
      <c r="E118" s="5"/>
      <c r="F118" s="5"/>
      <c r="G118" s="5"/>
    </row>
    <row r="119" spans="1:7" ht="12.75">
      <c r="A119" s="5"/>
      <c r="B119" s="5"/>
      <c r="C119" s="5"/>
      <c r="D119" s="5"/>
      <c r="E119" s="5"/>
      <c r="F119" s="5"/>
      <c r="G119" s="5"/>
    </row>
    <row r="120" spans="1:7" ht="12.75">
      <c r="A120" s="5"/>
      <c r="B120" s="5"/>
      <c r="C120" s="5"/>
      <c r="D120" s="5"/>
      <c r="E120" s="5"/>
      <c r="F120" s="5"/>
      <c r="G120" s="5"/>
    </row>
    <row r="121" spans="1:7" ht="12.75">
      <c r="A121" s="5"/>
      <c r="B121" s="5"/>
      <c r="C121" s="5"/>
      <c r="D121" s="5"/>
      <c r="E121" s="5"/>
      <c r="F121" s="5"/>
      <c r="G121" s="5"/>
    </row>
    <row r="122" spans="1:7" ht="12.75">
      <c r="A122" s="5"/>
      <c r="B122" s="5"/>
      <c r="C122" s="5"/>
      <c r="D122" s="5"/>
      <c r="E122" s="5"/>
      <c r="F122" s="5"/>
      <c r="G122" s="5"/>
    </row>
    <row r="123" spans="1:7" ht="12.75">
      <c r="A123" s="5"/>
      <c r="B123" s="5"/>
      <c r="C123" s="5"/>
      <c r="D123" s="5"/>
      <c r="E123" s="5"/>
      <c r="F123" s="5"/>
      <c r="G123" s="5"/>
    </row>
    <row r="124" spans="1:7" ht="12.75">
      <c r="A124" s="5"/>
      <c r="B124" s="5"/>
      <c r="C124" s="5"/>
      <c r="D124" s="5"/>
      <c r="E124" s="5"/>
      <c r="F124" s="5"/>
      <c r="G124" s="5"/>
    </row>
    <row r="125" spans="1:7" ht="12.75">
      <c r="A125" s="5"/>
      <c r="B125" s="5"/>
      <c r="C125" s="5"/>
      <c r="D125" s="5"/>
      <c r="E125" s="5"/>
      <c r="F125" s="5"/>
      <c r="G125" s="5"/>
    </row>
    <row r="126" spans="1:7" ht="12.75">
      <c r="A126" s="5"/>
      <c r="B126" s="5"/>
      <c r="C126" s="5"/>
      <c r="D126" s="5"/>
      <c r="E126" s="5"/>
      <c r="F126" s="5"/>
      <c r="G126" s="5"/>
    </row>
    <row r="127" spans="1:7" ht="12.75">
      <c r="A127" s="5"/>
      <c r="B127" s="5"/>
      <c r="C127" s="5"/>
      <c r="D127" s="5"/>
      <c r="E127" s="5"/>
      <c r="F127" s="5"/>
      <c r="G127" s="5"/>
    </row>
    <row r="128" spans="1:7" ht="12.75">
      <c r="A128" s="5"/>
      <c r="B128" s="5"/>
      <c r="C128" s="5"/>
      <c r="D128" s="5"/>
      <c r="E128" s="5"/>
      <c r="F128" s="5"/>
      <c r="G128" s="5"/>
    </row>
    <row r="129" spans="1:7" ht="12.75">
      <c r="A129" s="5"/>
      <c r="B129" s="5"/>
      <c r="C129" s="5"/>
      <c r="D129" s="5"/>
      <c r="E129" s="5"/>
      <c r="F129" s="5"/>
      <c r="G129" s="5"/>
    </row>
    <row r="130" spans="1:7" ht="12.75">
      <c r="A130" s="5"/>
      <c r="B130" s="5"/>
      <c r="C130" s="5"/>
      <c r="D130" s="5"/>
      <c r="E130" s="5"/>
      <c r="F130" s="5"/>
      <c r="G130" s="5"/>
    </row>
    <row r="131" spans="1:7" ht="12.75">
      <c r="A131" s="5"/>
      <c r="B131" s="5"/>
      <c r="C131" s="5"/>
      <c r="D131" s="5"/>
      <c r="E131" s="5"/>
      <c r="F131" s="5"/>
      <c r="G131" s="5"/>
    </row>
    <row r="132" spans="1:7" ht="12.75">
      <c r="A132" s="5"/>
      <c r="B132" s="5"/>
      <c r="C132" s="5"/>
      <c r="D132" s="5"/>
      <c r="E132" s="5"/>
      <c r="F132" s="5"/>
      <c r="G132" s="5"/>
    </row>
    <row r="133" spans="1:7" ht="12.75">
      <c r="A133" s="5"/>
      <c r="B133" s="5"/>
      <c r="C133" s="5"/>
      <c r="D133" s="5"/>
      <c r="E133" s="5"/>
      <c r="F133" s="5"/>
      <c r="G133" s="5"/>
    </row>
    <row r="134" spans="1:7" ht="12.75">
      <c r="A134" s="5"/>
      <c r="B134" s="5"/>
      <c r="C134" s="5"/>
      <c r="D134" s="5"/>
      <c r="E134" s="5"/>
      <c r="F134" s="5"/>
      <c r="G134" s="5"/>
    </row>
    <row r="135" spans="1:7" ht="12.75">
      <c r="A135" s="5"/>
      <c r="B135" s="5"/>
      <c r="C135" s="5"/>
      <c r="D135" s="5"/>
      <c r="E135" s="5"/>
      <c r="F135" s="5"/>
      <c r="G135" s="5"/>
    </row>
    <row r="136" spans="1:7" ht="12.75">
      <c r="A136" s="5"/>
      <c r="B136" s="5"/>
      <c r="C136" s="5"/>
      <c r="D136" s="5"/>
      <c r="E136" s="5"/>
      <c r="F136" s="5"/>
      <c r="G136" s="5"/>
    </row>
  </sheetData>
  <mergeCells count="10">
    <mergeCell ref="A1:I1"/>
    <mergeCell ref="M4:N4"/>
    <mergeCell ref="C45:D45"/>
    <mergeCell ref="C25:D25"/>
    <mergeCell ref="C29:D29"/>
    <mergeCell ref="C37:D37"/>
    <mergeCell ref="C43:D43"/>
    <mergeCell ref="C17:D17"/>
    <mergeCell ref="H4:I4"/>
    <mergeCell ref="E4:F4"/>
  </mergeCells>
  <printOptions/>
  <pageMargins left="1" right="0.5" top="0.75" bottom="0.5"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I77"/>
  <sheetViews>
    <sheetView workbookViewId="0" topLeftCell="A2">
      <selection activeCell="H5" sqref="H5"/>
    </sheetView>
  </sheetViews>
  <sheetFormatPr defaultColWidth="9.140625" defaultRowHeight="12.75"/>
  <cols>
    <col min="1" max="1" width="4.57421875" style="0" customWidth="1"/>
    <col min="2" max="2" width="2.421875" style="0" customWidth="1"/>
    <col min="3" max="3" width="26.28125" style="0" customWidth="1"/>
    <col min="4" max="4" width="5.140625" style="0" customWidth="1"/>
    <col min="5" max="5" width="3.140625" style="0" customWidth="1"/>
    <col min="6" max="6" width="11.140625" style="12" customWidth="1"/>
    <col min="7" max="7" width="5.57421875" style="12" customWidth="1"/>
    <col min="8" max="8" width="10.7109375" style="13" customWidth="1"/>
  </cols>
  <sheetData>
    <row r="2" ht="12.75">
      <c r="B2" s="1" t="s">
        <v>50</v>
      </c>
    </row>
    <row r="4" spans="6:8" ht="12.75">
      <c r="F4" s="57" t="s">
        <v>51</v>
      </c>
      <c r="G4" s="14"/>
      <c r="H4" s="60" t="s">
        <v>51</v>
      </c>
    </row>
    <row r="5" spans="6:8" ht="12.75">
      <c r="F5" s="57" t="s">
        <v>133</v>
      </c>
      <c r="G5" s="14"/>
      <c r="H5" s="62" t="s">
        <v>52</v>
      </c>
    </row>
    <row r="6" spans="6:8" ht="38.25">
      <c r="F6" s="58" t="s">
        <v>53</v>
      </c>
      <c r="G6" s="15"/>
      <c r="H6" s="61" t="s">
        <v>54</v>
      </c>
    </row>
    <row r="7" spans="3:8" ht="12.75">
      <c r="C7" s="12"/>
      <c r="F7" s="50" t="s">
        <v>115</v>
      </c>
      <c r="G7" s="32"/>
      <c r="H7" s="50" t="s">
        <v>89</v>
      </c>
    </row>
    <row r="8" spans="6:8" ht="12.75">
      <c r="F8" s="58"/>
      <c r="G8" s="15"/>
      <c r="H8" s="61"/>
    </row>
    <row r="9" spans="6:8" ht="12.75">
      <c r="F9" s="59" t="s">
        <v>11</v>
      </c>
      <c r="H9" s="59" t="s">
        <v>11</v>
      </c>
    </row>
    <row r="11" spans="1:8" ht="12.75">
      <c r="A11">
        <v>1</v>
      </c>
      <c r="B11" t="s">
        <v>55</v>
      </c>
      <c r="F11" s="13">
        <f>('[2]BSheet'!$L$7+'[2]BSheet'!$L$15)/1000</f>
        <v>1815642.3187500003</v>
      </c>
      <c r="G11" s="13"/>
      <c r="H11" s="13">
        <f>(1568016952+217728826)/1000</f>
        <v>1785745.778</v>
      </c>
    </row>
    <row r="12" spans="6:7" ht="12.75">
      <c r="F12" s="13"/>
      <c r="G12" s="13"/>
    </row>
    <row r="13" spans="1:8" ht="12.75">
      <c r="A13">
        <v>2</v>
      </c>
      <c r="B13" t="s">
        <v>56</v>
      </c>
      <c r="F13" s="13">
        <f>'[2]BSheet'!$L$19/1000</f>
        <v>45.050059999999995</v>
      </c>
      <c r="G13" s="13"/>
      <c r="H13" s="13">
        <f>45050/1000</f>
        <v>45.05</v>
      </c>
    </row>
    <row r="14" spans="6:7" ht="12.75">
      <c r="F14" s="13"/>
      <c r="G14" s="13"/>
    </row>
    <row r="15" spans="1:8" ht="12.75">
      <c r="A15">
        <v>3</v>
      </c>
      <c r="B15" t="s">
        <v>57</v>
      </c>
      <c r="F15" s="13">
        <f>'[2]BSheet'!$L$17/1000</f>
        <v>13616.16833</v>
      </c>
      <c r="G15" s="13"/>
      <c r="H15" s="13">
        <f>13744869/1000</f>
        <v>13744.869</v>
      </c>
    </row>
    <row r="16" spans="6:7" ht="12.75">
      <c r="F16" s="13"/>
      <c r="G16" s="13"/>
    </row>
    <row r="17" spans="6:7" ht="12.75">
      <c r="F17" s="13"/>
      <c r="G17" s="13"/>
    </row>
    <row r="18" spans="1:7" ht="12.75">
      <c r="A18">
        <v>4</v>
      </c>
      <c r="B18" t="s">
        <v>58</v>
      </c>
      <c r="F18" s="13"/>
      <c r="G18" s="13"/>
    </row>
    <row r="19" spans="3:8" ht="12.75">
      <c r="C19" t="s">
        <v>59</v>
      </c>
      <c r="F19" s="13">
        <f>('[2]BSheet'!$L$22+'[2]BSheet'!$L$23)/1000</f>
        <v>104367.9331</v>
      </c>
      <c r="G19" s="13"/>
      <c r="H19" s="13">
        <f>50296509/1000</f>
        <v>50296.509</v>
      </c>
    </row>
    <row r="20" spans="3:8" ht="12.75">
      <c r="C20" t="s">
        <v>98</v>
      </c>
      <c r="F20" s="34">
        <f>'[2]BSheet'!$L$24/1000</f>
        <v>147134.82528999998</v>
      </c>
      <c r="G20" s="13"/>
      <c r="H20" s="13">
        <f>93121567/1000</f>
        <v>93121.567</v>
      </c>
    </row>
    <row r="21" spans="3:8" ht="12.75">
      <c r="C21" t="s">
        <v>97</v>
      </c>
      <c r="F21" s="13">
        <f>('[2]BSheet'!$L$25+'[2]BSheet'!$L$26+'[2]BSheet'!$L$30+'[2]BSheet'!$L$11)/1000</f>
        <v>134907.08629000004</v>
      </c>
      <c r="G21" s="13"/>
      <c r="H21" s="34">
        <f>(89402180+21151000+1651117+207909)/1000</f>
        <v>112412.206</v>
      </c>
    </row>
    <row r="22" spans="3:8" ht="12.75">
      <c r="C22" t="s">
        <v>60</v>
      </c>
      <c r="F22" s="13">
        <f>'[2]BSheet'!$L$32/1000+1</f>
        <v>16732.39722</v>
      </c>
      <c r="G22" s="13"/>
      <c r="H22" s="13">
        <f>59179942/1000</f>
        <v>59179.942</v>
      </c>
    </row>
    <row r="23" spans="6:8" ht="12.75">
      <c r="F23" s="16">
        <f>SUM(F19:F22)</f>
        <v>403142.24189999996</v>
      </c>
      <c r="G23" s="17"/>
      <c r="H23" s="16">
        <f>SUM(H19:H22)+1</f>
        <v>315011.224</v>
      </c>
    </row>
    <row r="25" spans="1:7" ht="12.75">
      <c r="A25">
        <v>5</v>
      </c>
      <c r="B25" t="s">
        <v>61</v>
      </c>
      <c r="F25" s="13"/>
      <c r="G25" s="13"/>
    </row>
    <row r="26" spans="3:8" ht="12.75">
      <c r="C26" t="s">
        <v>62</v>
      </c>
      <c r="F26" s="13">
        <f>('[2]BSheet'!$L$37/1000)</f>
        <v>266150.65551</v>
      </c>
      <c r="G26" s="13"/>
      <c r="H26" s="13">
        <f>57728358/1000+1</f>
        <v>57729.358</v>
      </c>
    </row>
    <row r="27" spans="3:8" ht="12.75">
      <c r="C27" t="s">
        <v>63</v>
      </c>
      <c r="F27" s="18">
        <f>'[2]BSheet'!$L$39/1000-1</f>
        <v>5954.528919999996</v>
      </c>
      <c r="G27" s="18"/>
      <c r="H27" s="13">
        <f>(9911248+9766283)/1000</f>
        <v>19677.531</v>
      </c>
    </row>
    <row r="28" spans="3:8" ht="12.75">
      <c r="C28" t="s">
        <v>64</v>
      </c>
      <c r="F28" s="13">
        <f>('[2]BSheet'!$L$42+'[2]BSheet'!$L$43+'[2]BSheet'!$L$44+'[2]BSheet'!$L$67)/1000</f>
        <v>50782.20104999994</v>
      </c>
      <c r="G28" s="13"/>
      <c r="H28" s="13">
        <f>(177283891+1438814+1246001)/1000</f>
        <v>179968.706</v>
      </c>
    </row>
    <row r="29" spans="3:8" ht="12.75">
      <c r="C29" t="s">
        <v>96</v>
      </c>
      <c r="F29" s="12">
        <f>'[2]BSheet'!$L$41/1000</f>
        <v>28940.60327</v>
      </c>
      <c r="H29" s="13">
        <f>23384361/1000</f>
        <v>23384.361</v>
      </c>
    </row>
    <row r="30" spans="6:8" ht="12.75">
      <c r="F30" s="16">
        <f>SUM(F26:F29)+1</f>
        <v>351828.98874999996</v>
      </c>
      <c r="G30" s="17"/>
      <c r="H30" s="16">
        <f>SUM(H26:H29)</f>
        <v>280759.956</v>
      </c>
    </row>
    <row r="31" spans="6:7" ht="12.75">
      <c r="F31" s="17"/>
      <c r="G31" s="17"/>
    </row>
    <row r="32" spans="1:8" ht="12.75">
      <c r="A32">
        <v>6</v>
      </c>
      <c r="B32" t="s">
        <v>65</v>
      </c>
      <c r="F32" s="13">
        <f>F23-F30</f>
        <v>51313.253150000004</v>
      </c>
      <c r="G32" s="13"/>
      <c r="H32" s="13">
        <f>H23-H30</f>
        <v>34251.26799999998</v>
      </c>
    </row>
    <row r="33" spans="6:7" ht="12.75">
      <c r="F33" s="13"/>
      <c r="G33" s="13"/>
    </row>
    <row r="34" spans="6:8" ht="13.5" thickBot="1">
      <c r="F34" s="19">
        <f>F11+F13+F15+F32-1</f>
        <v>1880615.7902900004</v>
      </c>
      <c r="G34" s="20"/>
      <c r="H34" s="19">
        <f>H11+H13+H15+H32</f>
        <v>1833786.9649999999</v>
      </c>
    </row>
    <row r="35" spans="6:7" ht="13.5" thickTop="1">
      <c r="F35" s="13"/>
      <c r="G35" s="13"/>
    </row>
    <row r="36" spans="1:7" ht="12.75">
      <c r="A36">
        <v>7</v>
      </c>
      <c r="B36" t="s">
        <v>66</v>
      </c>
      <c r="F36" s="13"/>
      <c r="G36" s="13"/>
    </row>
    <row r="37" spans="2:8" ht="12.75">
      <c r="B37" t="s">
        <v>99</v>
      </c>
      <c r="F37" s="13">
        <f>'[2]BSheet'!$L$52/1000</f>
        <v>250000</v>
      </c>
      <c r="G37" s="13"/>
      <c r="H37" s="13">
        <v>250000</v>
      </c>
    </row>
    <row r="38" spans="2:7" ht="12.75">
      <c r="B38" t="s">
        <v>67</v>
      </c>
      <c r="F38" s="13"/>
      <c r="G38" s="13"/>
    </row>
    <row r="39" spans="3:8" ht="12.75">
      <c r="C39" t="s">
        <v>68</v>
      </c>
      <c r="F39" s="13">
        <f>'[2]BSheet'!$L$53/1000+1</f>
        <v>102898.46363999999</v>
      </c>
      <c r="G39" s="13"/>
      <c r="H39" s="13">
        <f>102897464/1000+1</f>
        <v>102898.464</v>
      </c>
    </row>
    <row r="40" spans="3:8" ht="12.75">
      <c r="C40" t="s">
        <v>69</v>
      </c>
      <c r="F40" s="13">
        <f>('[2]BSheet'!$L$56+'[2]BSheet'!$L$57)/1000-1</f>
        <v>322782.6646272494</v>
      </c>
      <c r="G40" s="13"/>
      <c r="H40" s="13">
        <f>275240971/1000</f>
        <v>275240.971</v>
      </c>
    </row>
    <row r="41" spans="6:8" ht="12.75">
      <c r="F41" s="16">
        <f>SUM(F37:F40)</f>
        <v>675681.1282672493</v>
      </c>
      <c r="G41" s="17"/>
      <c r="H41" s="16">
        <f>SUM(H37:H40)</f>
        <v>628139.435</v>
      </c>
    </row>
    <row r="42" spans="6:7" ht="12.75">
      <c r="F42" s="13"/>
      <c r="G42" s="13"/>
    </row>
    <row r="43" spans="1:8" ht="12.75">
      <c r="A43">
        <v>8</v>
      </c>
      <c r="B43" t="s">
        <v>70</v>
      </c>
      <c r="F43" s="13">
        <f>('[2]BSheet'!$L$65+'[2]BSheet'!$L$66)/1000</f>
        <v>1204934.6629</v>
      </c>
      <c r="G43" s="13"/>
      <c r="H43" s="13">
        <f>(1203576055+2072275)/1000</f>
        <v>1205648.33</v>
      </c>
    </row>
    <row r="44" spans="6:7" ht="12.75">
      <c r="F44" s="13"/>
      <c r="G44" s="13"/>
    </row>
    <row r="45" spans="6:9" ht="13.5" thickBot="1">
      <c r="F45" s="19">
        <f>SUM(F41:F43)</f>
        <v>1880615.7911672494</v>
      </c>
      <c r="G45" s="20"/>
      <c r="H45" s="19">
        <f>SUM(H41:H43)-1</f>
        <v>1833786.7650000001</v>
      </c>
      <c r="I45" s="12"/>
    </row>
    <row r="46" spans="6:7" ht="13.5" thickTop="1">
      <c r="F46" s="13"/>
      <c r="G46" s="13"/>
    </row>
    <row r="47" spans="1:8" ht="12.75">
      <c r="A47">
        <v>9</v>
      </c>
      <c r="B47" t="s">
        <v>71</v>
      </c>
      <c r="F47" s="21">
        <f>(F41-F15)/F37</f>
        <v>2.6482598397489974</v>
      </c>
      <c r="G47" s="21"/>
      <c r="H47" s="21">
        <f>(H41-H15)/H37</f>
        <v>2.4575782640000003</v>
      </c>
    </row>
    <row r="48" spans="6:7" ht="12.75">
      <c r="F48" s="13"/>
      <c r="G48" s="13"/>
    </row>
    <row r="49" spans="6:7" ht="12.75">
      <c r="F49" s="13"/>
      <c r="G49" s="13"/>
    </row>
    <row r="50" spans="6:7" ht="12.75">
      <c r="F50" s="13"/>
      <c r="G50" s="13"/>
    </row>
    <row r="51" spans="6:7" ht="12.75">
      <c r="F51" s="13"/>
      <c r="G51" s="13"/>
    </row>
    <row r="52" spans="6:7" ht="12.75">
      <c r="F52" s="13"/>
      <c r="G52" s="13"/>
    </row>
    <row r="53" spans="6:7" ht="12.75">
      <c r="F53" s="13"/>
      <c r="G53" s="13"/>
    </row>
    <row r="54" spans="6:7" ht="12.75">
      <c r="F54" s="13"/>
      <c r="G54" s="13"/>
    </row>
    <row r="55" spans="6:7" ht="12.75">
      <c r="F55" s="13"/>
      <c r="G55" s="13"/>
    </row>
    <row r="56" spans="6:7" ht="12.75">
      <c r="F56" s="13"/>
      <c r="G56" s="13"/>
    </row>
    <row r="57" spans="6:7" ht="12.75">
      <c r="F57" s="13"/>
      <c r="G57" s="13"/>
    </row>
    <row r="58" spans="6:7" ht="12.75">
      <c r="F58" s="13"/>
      <c r="G58" s="13"/>
    </row>
    <row r="59" spans="6:7" ht="12.75">
      <c r="F59" s="13">
        <f>+F45-F34</f>
        <v>0.0008772490546107292</v>
      </c>
      <c r="G59" s="13"/>
    </row>
    <row r="60" spans="6:7" ht="12.75">
      <c r="F60" s="13"/>
      <c r="G60" s="13"/>
    </row>
    <row r="61" spans="6:7" ht="12.75">
      <c r="F61" s="13"/>
      <c r="G61" s="13"/>
    </row>
    <row r="62" spans="6:7" ht="12.75">
      <c r="F62" s="13"/>
      <c r="G62" s="13"/>
    </row>
    <row r="63" spans="6:7" ht="12.75">
      <c r="F63" s="13"/>
      <c r="G63" s="13"/>
    </row>
    <row r="64" spans="6:7" ht="12.75">
      <c r="F64" s="13"/>
      <c r="G64" s="13"/>
    </row>
    <row r="65" spans="6:7" ht="12.75">
      <c r="F65" s="13"/>
      <c r="G65" s="13"/>
    </row>
    <row r="66" spans="6:7" ht="12.75">
      <c r="F66" s="13"/>
      <c r="G66" s="13"/>
    </row>
    <row r="67" spans="6:7" ht="12.75">
      <c r="F67" s="13"/>
      <c r="G67" s="13"/>
    </row>
    <row r="68" spans="6:7" ht="12.75">
      <c r="F68" s="13"/>
      <c r="G68" s="13"/>
    </row>
    <row r="69" spans="6:7" ht="12.75">
      <c r="F69" s="13"/>
      <c r="G69" s="13"/>
    </row>
    <row r="70" spans="6:7" ht="12.75">
      <c r="F70" s="13"/>
      <c r="G70" s="13"/>
    </row>
    <row r="71" spans="6:7" ht="12.75">
      <c r="F71" s="13"/>
      <c r="G71" s="13"/>
    </row>
    <row r="72" spans="6:7" ht="12.75">
      <c r="F72" s="13"/>
      <c r="G72" s="13"/>
    </row>
    <row r="73" spans="6:7" ht="12.75">
      <c r="F73" s="13"/>
      <c r="G73" s="13"/>
    </row>
    <row r="74" spans="6:7" ht="12.75">
      <c r="F74" s="13"/>
      <c r="G74" s="13"/>
    </row>
    <row r="75" spans="6:7" ht="12.75">
      <c r="F75" s="13"/>
      <c r="G75" s="13"/>
    </row>
    <row r="76" spans="6:7" ht="12.75">
      <c r="F76" s="13"/>
      <c r="G76" s="13"/>
    </row>
    <row r="77" spans="6:7" ht="12.75">
      <c r="F77" s="13"/>
      <c r="G77" s="13"/>
    </row>
  </sheetData>
  <printOptions/>
  <pageMargins left="0.75" right="0.75" top="1" bottom="1" header="0.5" footer="0.5"/>
  <pageSetup horizontalDpi="600" verticalDpi="600" orientation="portrait" paperSize="9" scale="98" r:id="rId1"/>
</worksheet>
</file>

<file path=xl/worksheets/sheet3.xml><?xml version="1.0" encoding="utf-8"?>
<worksheet xmlns="http://schemas.openxmlformats.org/spreadsheetml/2006/main" xmlns:r="http://schemas.openxmlformats.org/officeDocument/2006/relationships">
  <dimension ref="A1:K94"/>
  <sheetViews>
    <sheetView tabSelected="1" view="pageBreakPreview" zoomScaleSheetLayoutView="100" workbookViewId="0" topLeftCell="A1">
      <selection activeCell="A1" sqref="A1"/>
    </sheetView>
  </sheetViews>
  <sheetFormatPr defaultColWidth="9.140625" defaultRowHeight="12.75"/>
  <cols>
    <col min="2" max="2" width="3.00390625" style="0" customWidth="1"/>
    <col min="3" max="3" width="3.8515625" style="0" customWidth="1"/>
    <col min="10" max="10" width="10.140625" style="0" customWidth="1"/>
    <col min="11" max="11" width="8.8515625" style="0" bestFit="1" customWidth="1"/>
  </cols>
  <sheetData>
    <row r="1" ht="12.75">
      <c r="A1" s="43" t="s">
        <v>72</v>
      </c>
    </row>
    <row r="3" spans="1:10" ht="43.5" customHeight="1">
      <c r="A3" s="42">
        <v>1</v>
      </c>
      <c r="B3" s="63" t="s">
        <v>73</v>
      </c>
      <c r="C3" s="63"/>
      <c r="D3" s="63"/>
      <c r="E3" s="63"/>
      <c r="F3" s="63"/>
      <c r="G3" s="63"/>
      <c r="H3" s="63"/>
      <c r="I3" s="63"/>
      <c r="J3" s="63"/>
    </row>
    <row r="4" ht="12.75">
      <c r="A4" s="43"/>
    </row>
    <row r="5" spans="1:2" ht="12.75">
      <c r="A5" s="43">
        <v>2</v>
      </c>
      <c r="B5" t="s">
        <v>74</v>
      </c>
    </row>
    <row r="6" ht="12.75">
      <c r="A6" s="43"/>
    </row>
    <row r="7" spans="1:2" ht="12.75">
      <c r="A7" s="43">
        <v>3</v>
      </c>
      <c r="B7" t="s">
        <v>75</v>
      </c>
    </row>
    <row r="8" ht="12.75">
      <c r="A8" s="43"/>
    </row>
    <row r="9" spans="1:10" ht="24.75" customHeight="1">
      <c r="A9" s="44">
        <v>4</v>
      </c>
      <c r="B9" s="63" t="s">
        <v>76</v>
      </c>
      <c r="C9" s="63"/>
      <c r="D9" s="63"/>
      <c r="E9" s="63"/>
      <c r="F9" s="63"/>
      <c r="G9" s="63"/>
      <c r="H9" s="63"/>
      <c r="I9" s="63"/>
      <c r="J9" s="63"/>
    </row>
    <row r="10" ht="12.75">
      <c r="A10" s="43"/>
    </row>
    <row r="11" spans="1:2" ht="12.75">
      <c r="A11" s="43">
        <v>5</v>
      </c>
      <c r="B11" t="s">
        <v>90</v>
      </c>
    </row>
    <row r="12" ht="12.75">
      <c r="A12" s="43"/>
    </row>
    <row r="13" spans="1:2" ht="12.75">
      <c r="A13" s="43">
        <v>6</v>
      </c>
      <c r="B13" t="s">
        <v>91</v>
      </c>
    </row>
    <row r="14" ht="12.75">
      <c r="A14" s="43"/>
    </row>
    <row r="15" spans="1:10" ht="16.5" customHeight="1">
      <c r="A15" s="42">
        <v>7</v>
      </c>
      <c r="B15" s="22" t="s">
        <v>12</v>
      </c>
      <c r="C15" s="63" t="s">
        <v>102</v>
      </c>
      <c r="D15" s="63"/>
      <c r="E15" s="63"/>
      <c r="F15" s="63"/>
      <c r="G15" s="63"/>
      <c r="H15" s="63"/>
      <c r="I15" s="63"/>
      <c r="J15" s="63"/>
    </row>
    <row r="16" ht="12.75">
      <c r="A16" s="43"/>
    </row>
    <row r="17" spans="1:3" ht="12.75">
      <c r="A17" s="43"/>
      <c r="B17" t="s">
        <v>15</v>
      </c>
      <c r="C17" t="s">
        <v>103</v>
      </c>
    </row>
    <row r="18" spans="1:8" ht="12.75">
      <c r="A18" s="43"/>
      <c r="H18" s="23" t="s">
        <v>11</v>
      </c>
    </row>
    <row r="19" spans="1:8" ht="12.75">
      <c r="A19" s="43"/>
      <c r="D19" t="s">
        <v>77</v>
      </c>
      <c r="H19">
        <v>471</v>
      </c>
    </row>
    <row r="20" spans="1:8" ht="12.75">
      <c r="A20" s="43"/>
      <c r="D20" t="s">
        <v>78</v>
      </c>
      <c r="H20">
        <v>45</v>
      </c>
    </row>
    <row r="21" spans="1:8" ht="12.75">
      <c r="A21" s="43"/>
      <c r="D21" t="s">
        <v>79</v>
      </c>
      <c r="H21">
        <v>37</v>
      </c>
    </row>
    <row r="22" ht="12.75">
      <c r="A22" s="43"/>
    </row>
    <row r="23" spans="1:10" ht="63.75" customHeight="1">
      <c r="A23" s="42">
        <v>8</v>
      </c>
      <c r="B23" s="38" t="s">
        <v>33</v>
      </c>
      <c r="C23" s="63" t="s">
        <v>119</v>
      </c>
      <c r="D23" s="63"/>
      <c r="E23" s="63"/>
      <c r="F23" s="63"/>
      <c r="G23" s="63"/>
      <c r="H23" s="63"/>
      <c r="I23" s="63"/>
      <c r="J23" s="63"/>
    </row>
    <row r="24" spans="1:11" ht="42" customHeight="1">
      <c r="A24" s="42"/>
      <c r="B24" s="22" t="s">
        <v>48</v>
      </c>
      <c r="C24" s="63" t="s">
        <v>125</v>
      </c>
      <c r="D24" s="63"/>
      <c r="E24" s="63"/>
      <c r="F24" s="63"/>
      <c r="G24" s="63"/>
      <c r="H24" s="63"/>
      <c r="I24" s="63"/>
      <c r="J24" s="63"/>
      <c r="K24" s="47"/>
    </row>
    <row r="25" spans="1:10" ht="12.75" customHeight="1">
      <c r="A25" s="42"/>
      <c r="B25" s="38"/>
      <c r="C25" s="47"/>
      <c r="D25" s="47"/>
      <c r="E25" s="47"/>
      <c r="F25" s="47"/>
      <c r="G25" s="47"/>
      <c r="H25" s="47"/>
      <c r="I25" s="47"/>
      <c r="J25" s="47"/>
    </row>
    <row r="26" spans="1:11" ht="43.5" customHeight="1">
      <c r="A26" s="42"/>
      <c r="B26" s="22" t="s">
        <v>120</v>
      </c>
      <c r="C26" s="63" t="s">
        <v>126</v>
      </c>
      <c r="D26" s="63"/>
      <c r="E26" s="63"/>
      <c r="F26" s="63"/>
      <c r="G26" s="63"/>
      <c r="H26" s="63"/>
      <c r="I26" s="63"/>
      <c r="J26" s="63"/>
      <c r="K26" s="47"/>
    </row>
    <row r="27" spans="1:11" ht="14.25" customHeight="1">
      <c r="A27" s="42"/>
      <c r="B27" s="22"/>
      <c r="C27" s="47"/>
      <c r="D27" s="47"/>
      <c r="E27" s="47"/>
      <c r="F27" s="47"/>
      <c r="G27" s="47"/>
      <c r="H27" s="47"/>
      <c r="I27" s="47"/>
      <c r="J27" s="47"/>
      <c r="K27" s="47"/>
    </row>
    <row r="28" spans="1:11" ht="27" customHeight="1">
      <c r="A28" s="42"/>
      <c r="B28" s="71" t="s">
        <v>127</v>
      </c>
      <c r="C28" s="71"/>
      <c r="D28" s="71"/>
      <c r="E28" s="71"/>
      <c r="F28" s="71"/>
      <c r="G28" s="71"/>
      <c r="H28" s="71"/>
      <c r="I28" s="71"/>
      <c r="J28" s="71"/>
      <c r="K28" s="47"/>
    </row>
    <row r="29" ht="12.75">
      <c r="A29" s="43"/>
    </row>
    <row r="30" spans="1:10" ht="25.5" customHeight="1">
      <c r="A30" s="42">
        <v>9</v>
      </c>
      <c r="B30" s="63" t="s">
        <v>128</v>
      </c>
      <c r="C30" s="63"/>
      <c r="D30" s="63"/>
      <c r="E30" s="63"/>
      <c r="F30" s="63"/>
      <c r="G30" s="63"/>
      <c r="H30" s="63"/>
      <c r="I30" s="63"/>
      <c r="J30" s="63"/>
    </row>
    <row r="31" ht="12.75" customHeight="1">
      <c r="A31" s="43"/>
    </row>
    <row r="32" spans="1:10" ht="39.75" customHeight="1">
      <c r="A32" s="43"/>
      <c r="B32" s="38" t="s">
        <v>33</v>
      </c>
      <c r="C32" s="63" t="s">
        <v>129</v>
      </c>
      <c r="D32" s="63"/>
      <c r="E32" s="63"/>
      <c r="F32" s="63"/>
      <c r="G32" s="63"/>
      <c r="H32" s="63"/>
      <c r="I32" s="63"/>
      <c r="J32" s="63"/>
    </row>
    <row r="33" ht="12.75">
      <c r="A33" s="43"/>
    </row>
    <row r="34" spans="1:10" ht="38.25" customHeight="1">
      <c r="A34" s="43"/>
      <c r="B34" s="22" t="s">
        <v>48</v>
      </c>
      <c r="C34" s="63" t="s">
        <v>130</v>
      </c>
      <c r="D34" s="63"/>
      <c r="E34" s="63"/>
      <c r="F34" s="63"/>
      <c r="G34" s="63"/>
      <c r="H34" s="63"/>
      <c r="I34" s="63"/>
      <c r="J34" s="63"/>
    </row>
    <row r="35" ht="12.75">
      <c r="A35" s="43"/>
    </row>
    <row r="36" spans="1:10" ht="92.25" customHeight="1">
      <c r="A36" s="43"/>
      <c r="B36" s="63" t="s">
        <v>131</v>
      </c>
      <c r="C36" s="63"/>
      <c r="D36" s="63"/>
      <c r="E36" s="63"/>
      <c r="F36" s="63"/>
      <c r="G36" s="63"/>
      <c r="H36" s="63"/>
      <c r="I36" s="63"/>
      <c r="J36" s="63"/>
    </row>
    <row r="37" ht="13.5" customHeight="1">
      <c r="A37" s="43"/>
    </row>
    <row r="38" spans="1:2" ht="12.75">
      <c r="A38" s="43">
        <v>10</v>
      </c>
      <c r="B38" t="s">
        <v>100</v>
      </c>
    </row>
    <row r="39" ht="12.75">
      <c r="A39" s="43"/>
    </row>
    <row r="40" spans="1:10" ht="39" customHeight="1">
      <c r="A40" s="42">
        <v>11</v>
      </c>
      <c r="B40" s="63" t="s">
        <v>104</v>
      </c>
      <c r="C40" s="63"/>
      <c r="D40" s="63"/>
      <c r="E40" s="63"/>
      <c r="F40" s="63"/>
      <c r="G40" s="63"/>
      <c r="H40" s="63"/>
      <c r="I40" s="63"/>
      <c r="J40" s="63"/>
    </row>
    <row r="41" ht="12.75">
      <c r="A41" s="43"/>
    </row>
    <row r="42" spans="1:2" ht="12.75">
      <c r="A42" s="43">
        <v>12</v>
      </c>
      <c r="B42" t="s">
        <v>80</v>
      </c>
    </row>
    <row r="43" spans="1:10" ht="12.75">
      <c r="A43" s="43"/>
      <c r="J43" s="23" t="s">
        <v>11</v>
      </c>
    </row>
    <row r="44" spans="1:4" ht="12.75">
      <c r="A44" s="43"/>
      <c r="D44" t="s">
        <v>92</v>
      </c>
    </row>
    <row r="45" ht="12.75">
      <c r="A45" s="43"/>
    </row>
    <row r="46" spans="1:10" ht="12.75">
      <c r="A46" s="43"/>
      <c r="D46" t="s">
        <v>81</v>
      </c>
      <c r="H46" t="s">
        <v>82</v>
      </c>
      <c r="J46" s="13">
        <v>800000</v>
      </c>
    </row>
    <row r="47" spans="1:10" ht="12.75">
      <c r="A47" s="43"/>
      <c r="D47" t="s">
        <v>83</v>
      </c>
      <c r="H47" t="s">
        <v>82</v>
      </c>
      <c r="J47" s="13">
        <v>287250</v>
      </c>
    </row>
    <row r="48" spans="1:10" ht="12.75">
      <c r="A48" s="43"/>
      <c r="D48" t="s">
        <v>85</v>
      </c>
      <c r="H48" t="s">
        <v>82</v>
      </c>
      <c r="J48" s="13">
        <v>103509</v>
      </c>
    </row>
    <row r="49" spans="1:10" ht="12.75">
      <c r="A49" s="43"/>
      <c r="D49" t="s">
        <v>116</v>
      </c>
      <c r="H49" t="s">
        <v>82</v>
      </c>
      <c r="J49" s="17">
        <v>12005</v>
      </c>
    </row>
    <row r="50" spans="1:10" ht="12.75">
      <c r="A50" s="43"/>
      <c r="D50" t="s">
        <v>124</v>
      </c>
      <c r="J50" s="39">
        <v>2170.966</v>
      </c>
    </row>
    <row r="51" spans="1:10" ht="12.75">
      <c r="A51" s="43"/>
      <c r="J51" s="13">
        <f>SUM(J46:J50)</f>
        <v>1204934.966</v>
      </c>
    </row>
    <row r="52" spans="1:10" ht="12.75">
      <c r="A52" s="43"/>
      <c r="D52" t="s">
        <v>86</v>
      </c>
      <c r="J52" s="13"/>
    </row>
    <row r="53" spans="1:10" ht="12.75">
      <c r="A53" s="43"/>
      <c r="D53" t="s">
        <v>83</v>
      </c>
      <c r="H53" t="s">
        <v>82</v>
      </c>
      <c r="J53" s="13">
        <v>12750.25</v>
      </c>
    </row>
    <row r="54" spans="1:10" ht="12.75">
      <c r="A54" s="43"/>
      <c r="D54" t="s">
        <v>84</v>
      </c>
      <c r="H54" t="s">
        <v>82</v>
      </c>
      <c r="J54" s="13">
        <v>21151</v>
      </c>
    </row>
    <row r="55" spans="1:10" ht="12.75">
      <c r="A55" s="43"/>
      <c r="D55" t="s">
        <v>116</v>
      </c>
      <c r="H55" t="s">
        <v>82</v>
      </c>
      <c r="J55" s="13">
        <v>48088.553</v>
      </c>
    </row>
    <row r="56" spans="1:10" ht="12.75">
      <c r="A56" s="43"/>
      <c r="D56" t="s">
        <v>117</v>
      </c>
      <c r="H56" t="s">
        <v>118</v>
      </c>
      <c r="J56" s="13">
        <v>140000</v>
      </c>
    </row>
    <row r="57" spans="1:10" ht="12.75">
      <c r="A57" s="43"/>
      <c r="D57" t="s">
        <v>85</v>
      </c>
      <c r="H57" t="s">
        <v>82</v>
      </c>
      <c r="J57" s="13">
        <v>18266</v>
      </c>
    </row>
    <row r="58" spans="1:10" ht="12.75">
      <c r="A58" s="43"/>
      <c r="D58" t="s">
        <v>87</v>
      </c>
      <c r="H58" t="s">
        <v>82</v>
      </c>
      <c r="J58" s="17">
        <v>24400</v>
      </c>
    </row>
    <row r="59" spans="1:10" ht="12.75">
      <c r="A59" s="43"/>
      <c r="D59" t="s">
        <v>124</v>
      </c>
      <c r="J59" s="39">
        <v>1494.934</v>
      </c>
    </row>
    <row r="60" spans="1:10" ht="12.75">
      <c r="A60" s="43"/>
      <c r="J60" s="13">
        <f>SUM(J53:J59)</f>
        <v>266150.737</v>
      </c>
    </row>
    <row r="61" spans="1:10" ht="6.75" customHeight="1">
      <c r="A61" s="43"/>
      <c r="J61" s="13"/>
    </row>
    <row r="62" spans="1:11" ht="13.5" thickBot="1">
      <c r="A62" s="43"/>
      <c r="D62" t="s">
        <v>88</v>
      </c>
      <c r="J62" s="40">
        <f>J51+J60</f>
        <v>1471085.703</v>
      </c>
      <c r="K62" s="12"/>
    </row>
    <row r="63" ht="13.5" thickTop="1">
      <c r="A63" s="43"/>
    </row>
    <row r="64" spans="1:10" ht="27.75" customHeight="1">
      <c r="A64" s="42">
        <v>13</v>
      </c>
      <c r="B64" s="63" t="s">
        <v>123</v>
      </c>
      <c r="C64" s="63"/>
      <c r="D64" s="63"/>
      <c r="E64" s="63"/>
      <c r="F64" s="63"/>
      <c r="G64" s="63"/>
      <c r="H64" s="63"/>
      <c r="I64" s="63"/>
      <c r="J64" s="63"/>
    </row>
    <row r="65" ht="12.75">
      <c r="A65" s="43"/>
    </row>
    <row r="66" spans="1:10" ht="27" customHeight="1">
      <c r="A66" s="42">
        <v>14</v>
      </c>
      <c r="B66" s="63" t="s">
        <v>93</v>
      </c>
      <c r="C66" s="63"/>
      <c r="D66" s="63"/>
      <c r="E66" s="63"/>
      <c r="F66" s="63"/>
      <c r="G66" s="63"/>
      <c r="H66" s="63"/>
      <c r="I66" s="63"/>
      <c r="J66" s="63"/>
    </row>
    <row r="67" ht="12.75">
      <c r="A67" s="42"/>
    </row>
    <row r="68" spans="1:2" ht="12.75">
      <c r="A68" s="42">
        <v>15</v>
      </c>
      <c r="B68" t="s">
        <v>94</v>
      </c>
    </row>
    <row r="69" ht="12.75">
      <c r="A69" s="42"/>
    </row>
    <row r="70" spans="1:10" ht="39" customHeight="1">
      <c r="A70" s="42">
        <v>16</v>
      </c>
      <c r="B70" s="63" t="s">
        <v>101</v>
      </c>
      <c r="C70" s="63"/>
      <c r="D70" s="63"/>
      <c r="E70" s="63"/>
      <c r="F70" s="63"/>
      <c r="G70" s="63"/>
      <c r="H70" s="63"/>
      <c r="I70" s="63"/>
      <c r="J70" s="63"/>
    </row>
    <row r="71" ht="12.75">
      <c r="A71" s="42"/>
    </row>
    <row r="72" spans="1:10" ht="17.25" customHeight="1">
      <c r="A72" s="42">
        <v>17</v>
      </c>
      <c r="B72" s="72" t="s">
        <v>121</v>
      </c>
      <c r="C72" s="72"/>
      <c r="D72" s="72"/>
      <c r="E72" s="72"/>
      <c r="F72" s="72"/>
      <c r="G72" s="72"/>
      <c r="H72" s="72"/>
      <c r="I72" s="72"/>
      <c r="J72" s="72"/>
    </row>
    <row r="73" ht="12.75" customHeight="1">
      <c r="A73" s="42"/>
    </row>
    <row r="74" spans="1:10" ht="96.75" customHeight="1">
      <c r="A74" s="42">
        <v>18</v>
      </c>
      <c r="B74" s="63" t="s">
        <v>134</v>
      </c>
      <c r="C74" s="63"/>
      <c r="D74" s="63"/>
      <c r="E74" s="63"/>
      <c r="F74" s="63"/>
      <c r="G74" s="63"/>
      <c r="H74" s="63"/>
      <c r="I74" s="63"/>
      <c r="J74" s="63"/>
    </row>
    <row r="75" ht="12.75">
      <c r="A75" s="42"/>
    </row>
    <row r="76" spans="1:10" ht="53.25" customHeight="1">
      <c r="A76" s="42"/>
      <c r="B76" s="63" t="s">
        <v>110</v>
      </c>
      <c r="C76" s="63"/>
      <c r="D76" s="63"/>
      <c r="E76" s="63"/>
      <c r="F76" s="63"/>
      <c r="G76" s="63"/>
      <c r="H76" s="63"/>
      <c r="I76" s="63"/>
      <c r="J76" s="63"/>
    </row>
    <row r="77" ht="12.75" customHeight="1">
      <c r="A77" s="42"/>
    </row>
    <row r="78" spans="1:10" ht="54" customHeight="1">
      <c r="A78" s="42">
        <v>19</v>
      </c>
      <c r="B78" s="63" t="s">
        <v>135</v>
      </c>
      <c r="C78" s="63"/>
      <c r="D78" s="63"/>
      <c r="E78" s="63"/>
      <c r="F78" s="63"/>
      <c r="G78" s="63"/>
      <c r="H78" s="63"/>
      <c r="I78" s="63"/>
      <c r="J78" s="63"/>
    </row>
    <row r="79" ht="12.75">
      <c r="A79" s="42"/>
    </row>
    <row r="80" spans="1:10" ht="15" customHeight="1">
      <c r="A80" s="42">
        <v>20</v>
      </c>
      <c r="B80" s="63" t="s">
        <v>122</v>
      </c>
      <c r="C80" s="63"/>
      <c r="D80" s="63"/>
      <c r="E80" s="63"/>
      <c r="F80" s="63"/>
      <c r="G80" s="63"/>
      <c r="H80" s="63"/>
      <c r="I80" s="63"/>
      <c r="J80" s="63"/>
    </row>
    <row r="81" ht="12.75">
      <c r="A81" s="42"/>
    </row>
    <row r="82" spans="1:2" ht="12.75">
      <c r="A82" s="42">
        <v>21</v>
      </c>
      <c r="B82" t="s">
        <v>106</v>
      </c>
    </row>
    <row r="83" ht="12.75">
      <c r="A83" s="42"/>
    </row>
    <row r="84" ht="12.75">
      <c r="A84" s="43"/>
    </row>
    <row r="85" spans="2:3" ht="12.75">
      <c r="B85" s="45" t="s">
        <v>111</v>
      </c>
      <c r="C85" s="1"/>
    </row>
    <row r="86" spans="1:3" ht="12.75">
      <c r="A86" s="43"/>
      <c r="B86" s="1"/>
      <c r="C86" s="1"/>
    </row>
    <row r="87" spans="1:3" ht="12.75">
      <c r="A87" s="43"/>
      <c r="B87" s="1"/>
      <c r="C87" s="1"/>
    </row>
    <row r="88" spans="1:3" ht="12.75">
      <c r="A88" s="43"/>
      <c r="B88" s="1"/>
      <c r="C88" s="1"/>
    </row>
    <row r="89" spans="1:3" ht="12.75">
      <c r="A89" s="43"/>
      <c r="B89" s="1" t="s">
        <v>107</v>
      </c>
      <c r="C89" s="1"/>
    </row>
    <row r="90" spans="1:3" ht="12.75">
      <c r="A90" s="43"/>
      <c r="B90" s="1" t="s">
        <v>112</v>
      </c>
      <c r="C90" s="1"/>
    </row>
    <row r="91" spans="1:2" ht="12.75">
      <c r="A91" s="43"/>
      <c r="B91" s="1" t="s">
        <v>108</v>
      </c>
    </row>
    <row r="92" ht="12.75">
      <c r="A92" s="43"/>
    </row>
    <row r="93" spans="1:2" ht="12.75">
      <c r="A93" s="43"/>
      <c r="B93" t="s">
        <v>109</v>
      </c>
    </row>
    <row r="94" spans="1:2" ht="12.75">
      <c r="A94" s="43"/>
      <c r="B94" s="55" t="s">
        <v>132</v>
      </c>
    </row>
  </sheetData>
  <mergeCells count="20">
    <mergeCell ref="C32:J32"/>
    <mergeCell ref="C34:J34"/>
    <mergeCell ref="B36:J36"/>
    <mergeCell ref="B64:J64"/>
    <mergeCell ref="B66:J66"/>
    <mergeCell ref="B70:J70"/>
    <mergeCell ref="B40:J40"/>
    <mergeCell ref="B80:J80"/>
    <mergeCell ref="B72:J72"/>
    <mergeCell ref="B76:J76"/>
    <mergeCell ref="B78:J78"/>
    <mergeCell ref="B74:J74"/>
    <mergeCell ref="B3:J3"/>
    <mergeCell ref="B9:J9"/>
    <mergeCell ref="B30:J30"/>
    <mergeCell ref="C23:J23"/>
    <mergeCell ref="C24:J24"/>
    <mergeCell ref="C26:J26"/>
    <mergeCell ref="B28:J28"/>
    <mergeCell ref="C15:J15"/>
  </mergeCells>
  <printOptions/>
  <pageMargins left="0.75" right="0.75" top="1" bottom="1" header="0.5" footer="0.5"/>
  <pageSetup horizontalDpi="600" verticalDpi="600" orientation="portrait" paperSize="9" scale="87" r:id="rId1"/>
  <rowBreaks count="2" manualBreakCount="2">
    <brk id="37" max="9" man="1"/>
    <brk id="7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PNSB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PNSB</dc:creator>
  <cp:keywords/>
  <dc:description/>
  <cp:lastModifiedBy>PUNCAK NIAGA (M) SDN BHD</cp:lastModifiedBy>
  <cp:lastPrinted>2000-08-18T07:55:34Z</cp:lastPrinted>
  <dcterms:created xsi:type="dcterms:W3CDTF">1999-11-23T06:20:24Z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